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65" windowWidth="23715" windowHeight="9915" firstSheet="3" activeTab="7"/>
  </bookViews>
  <sheets>
    <sheet name="CANALES ENERO 2016" sheetId="1" r:id="rId1"/>
    <sheet name="FOLIOS E N E R O   2016" sheetId="2" r:id="rId2"/>
    <sheet name="CANALES DE FEBRERO 2016" sheetId="3" r:id="rId3"/>
    <sheet name="FOLIOS FEBRERO 2016" sheetId="4" r:id="rId4"/>
    <sheet name="CANALES DE MARZO 2016" sheetId="5" r:id="rId5"/>
    <sheet name="FOLIOS MARZO   2016" sheetId="6" r:id="rId6"/>
    <sheet name="CANALES DE ABRIL 2016" sheetId="7" r:id="rId7"/>
    <sheet name="FOLIOS ABRIL  2016" sheetId="8" r:id="rId8"/>
    <sheet name="Hoja9" sheetId="9" r:id="rId9"/>
    <sheet name="Hoja10" sheetId="10" r:id="rId10"/>
    <sheet name="Hoja11" sheetId="11" r:id="rId11"/>
    <sheet name="Hoja12" sheetId="12" r:id="rId12"/>
  </sheets>
  <calcPr calcId="144525"/>
</workbook>
</file>

<file path=xl/calcChain.xml><?xml version="1.0" encoding="utf-8"?>
<calcChain xmlns="http://schemas.openxmlformats.org/spreadsheetml/2006/main">
  <c r="E114" i="8" l="1"/>
  <c r="E124" i="8"/>
  <c r="E50" i="2" l="1"/>
  <c r="G50" i="2"/>
  <c r="G118" i="8" l="1"/>
  <c r="G112" i="8" l="1"/>
  <c r="G86" i="8" l="1"/>
  <c r="G68" i="8"/>
  <c r="G26" i="8" l="1"/>
  <c r="G24" i="8" l="1"/>
  <c r="G60" i="8" l="1"/>
  <c r="E60" i="8"/>
  <c r="G52" i="8"/>
  <c r="G54" i="8" l="1"/>
  <c r="E27" i="8" l="1"/>
  <c r="G4" i="8" l="1"/>
  <c r="G5" i="8"/>
  <c r="G6" i="8"/>
  <c r="G7" i="8"/>
  <c r="D6" i="8"/>
  <c r="D7" i="8"/>
  <c r="D8" i="8"/>
  <c r="D5" i="8"/>
  <c r="G146" i="2"/>
  <c r="G145" i="2"/>
  <c r="G144" i="2"/>
  <c r="G143" i="2"/>
  <c r="G142" i="2"/>
  <c r="G141" i="2"/>
  <c r="G139" i="2"/>
  <c r="G138" i="2"/>
  <c r="G137" i="2"/>
  <c r="G136" i="2"/>
  <c r="E135" i="2"/>
  <c r="G135" i="2" s="1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49" i="2"/>
  <c r="G48" i="2"/>
  <c r="G47" i="2"/>
  <c r="G46" i="2"/>
  <c r="G45" i="2"/>
  <c r="G44" i="2"/>
  <c r="G43" i="2"/>
  <c r="G42" i="2"/>
  <c r="G41" i="2"/>
  <c r="G40" i="2"/>
  <c r="G39" i="2"/>
  <c r="G38" i="2"/>
  <c r="G36" i="2"/>
  <c r="G35" i="2"/>
  <c r="G34" i="2"/>
  <c r="G33" i="2"/>
  <c r="G32" i="2"/>
  <c r="G31" i="2"/>
  <c r="G30" i="2"/>
  <c r="G29" i="2"/>
  <c r="G28" i="2"/>
  <c r="G26" i="2"/>
  <c r="G147" i="2" s="1"/>
  <c r="G25" i="2"/>
  <c r="G24" i="2"/>
  <c r="G23" i="2"/>
  <c r="G22" i="2"/>
  <c r="G21" i="2"/>
  <c r="G19" i="2"/>
  <c r="G18" i="2"/>
  <c r="G17" i="2"/>
  <c r="G16" i="2"/>
  <c r="G15" i="2"/>
  <c r="G14" i="2"/>
  <c r="E13" i="2"/>
  <c r="G13" i="2" s="1"/>
  <c r="G12" i="2"/>
  <c r="G11" i="2"/>
  <c r="G10" i="2"/>
  <c r="G9" i="2"/>
  <c r="G8" i="2"/>
  <c r="G7" i="2"/>
  <c r="G6" i="2"/>
  <c r="D6" i="2"/>
  <c r="D7" i="2" s="1"/>
  <c r="D8" i="2" s="1"/>
  <c r="D9" i="2" s="1"/>
  <c r="D10" i="2" s="1"/>
  <c r="D11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D62" i="2" s="1"/>
  <c r="D63" i="2" s="1"/>
  <c r="D64" i="2" s="1"/>
  <c r="D65" i="2" s="1"/>
  <c r="D66" i="2" s="1"/>
  <c r="D67" i="2" s="1"/>
  <c r="D68" i="2" s="1"/>
  <c r="D69" i="2" s="1"/>
  <c r="D70" i="2" s="1"/>
  <c r="D71" i="2" s="1"/>
  <c r="D72" i="2" s="1"/>
  <c r="D74" i="2" s="1"/>
  <c r="D75" i="2" s="1"/>
  <c r="D76" i="2" s="1"/>
  <c r="D77" i="2" s="1"/>
  <c r="D78" i="2" s="1"/>
  <c r="D79" i="2" s="1"/>
  <c r="D80" i="2" s="1"/>
  <c r="D81" i="2" s="1"/>
  <c r="D82" i="2" s="1"/>
  <c r="D83" i="2" s="1"/>
  <c r="D84" i="2" s="1"/>
  <c r="D85" i="2" s="1"/>
  <c r="D86" i="2" s="1"/>
  <c r="D87" i="2" s="1"/>
  <c r="D88" i="2" s="1"/>
  <c r="D89" i="2" s="1"/>
  <c r="D90" i="2" s="1"/>
  <c r="D91" i="2" s="1"/>
  <c r="D92" i="2" s="1"/>
  <c r="D93" i="2" s="1"/>
  <c r="D94" i="2" s="1"/>
  <c r="D95" i="2" s="1"/>
  <c r="D96" i="2" s="1"/>
  <c r="D97" i="2" s="1"/>
  <c r="D98" i="2" s="1"/>
  <c r="D99" i="2" s="1"/>
  <c r="D100" i="2" s="1"/>
  <c r="D101" i="2" s="1"/>
  <c r="D102" i="2" s="1"/>
  <c r="D103" i="2" s="1"/>
  <c r="D104" i="2" s="1"/>
  <c r="D105" i="2" s="1"/>
  <c r="D106" i="2" s="1"/>
  <c r="D107" i="2" s="1"/>
  <c r="D108" i="2" s="1"/>
  <c r="D109" i="2" s="1"/>
  <c r="D110" i="2" s="1"/>
  <c r="D111" i="2" s="1"/>
  <c r="D112" i="2" s="1"/>
  <c r="D113" i="2" s="1"/>
  <c r="D114" i="2" s="1"/>
  <c r="D115" i="2" s="1"/>
  <c r="D116" i="2" s="1"/>
  <c r="D117" i="2" s="1"/>
  <c r="D118" i="2" s="1"/>
  <c r="D119" i="2" s="1"/>
  <c r="D120" i="2" s="1"/>
  <c r="D121" i="2" s="1"/>
  <c r="D122" i="2" s="1"/>
  <c r="D123" i="2" s="1"/>
  <c r="D124" i="2" s="1"/>
  <c r="D125" i="2" s="1"/>
  <c r="D126" i="2" s="1"/>
  <c r="D127" i="2" s="1"/>
  <c r="D128" i="2" s="1"/>
  <c r="D129" i="2" s="1"/>
  <c r="D130" i="2" s="1"/>
  <c r="D131" i="2" s="1"/>
  <c r="D132" i="2" s="1"/>
  <c r="D133" i="2" s="1"/>
  <c r="D134" i="2" s="1"/>
  <c r="D135" i="2" s="1"/>
  <c r="D136" i="2" s="1"/>
  <c r="D137" i="2" s="1"/>
  <c r="D139" i="2" s="1"/>
  <c r="D140" i="2" s="1"/>
  <c r="D141" i="2" s="1"/>
  <c r="D142" i="2" s="1"/>
  <c r="D143" i="2" s="1"/>
  <c r="D144" i="2" s="1"/>
  <c r="D145" i="2" s="1"/>
  <c r="G5" i="2"/>
  <c r="G4" i="2"/>
  <c r="G112" i="6" l="1"/>
  <c r="G111" i="6"/>
  <c r="G110" i="6"/>
  <c r="G109" i="6"/>
  <c r="G108" i="6"/>
  <c r="G107" i="6"/>
  <c r="G106" i="6"/>
  <c r="G105" i="6"/>
  <c r="G104" i="6"/>
  <c r="G103" i="6"/>
  <c r="G102" i="6"/>
  <c r="G101" i="6"/>
  <c r="E100" i="6"/>
  <c r="G100" i="6" s="1"/>
  <c r="G99" i="6"/>
  <c r="G98" i="6"/>
  <c r="G97" i="6"/>
  <c r="G96" i="6"/>
  <c r="G95" i="6"/>
  <c r="G94" i="6"/>
  <c r="G93" i="6"/>
  <c r="G92" i="6"/>
  <c r="G91" i="6"/>
  <c r="G90" i="6"/>
  <c r="G89" i="6"/>
  <c r="G88" i="6"/>
  <c r="G87" i="6"/>
  <c r="G85" i="6"/>
  <c r="G84" i="6"/>
  <c r="G83" i="6"/>
  <c r="G82" i="6"/>
  <c r="G81" i="6"/>
  <c r="E80" i="6"/>
  <c r="G80" i="6" s="1"/>
  <c r="G79" i="6"/>
  <c r="G78" i="6"/>
  <c r="G77" i="6"/>
  <c r="G76" i="6"/>
  <c r="G75" i="6"/>
  <c r="G74" i="6"/>
  <c r="G73" i="6"/>
  <c r="G72" i="6"/>
  <c r="G71" i="6"/>
  <c r="G70" i="6"/>
  <c r="G69" i="6"/>
  <c r="G68" i="6"/>
  <c r="G67" i="6"/>
  <c r="G66" i="6"/>
  <c r="G65" i="6"/>
  <c r="G64" i="6"/>
  <c r="G63" i="6"/>
  <c r="G62" i="6"/>
  <c r="G61" i="6"/>
  <c r="G60" i="6"/>
  <c r="G59" i="6"/>
  <c r="G58" i="6"/>
  <c r="G57" i="6"/>
  <c r="G56" i="6"/>
  <c r="G55" i="6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D5" i="6"/>
  <c r="D6" i="6" s="1"/>
  <c r="D7" i="6" s="1"/>
  <c r="D8" i="6" s="1"/>
  <c r="D9" i="6" s="1"/>
  <c r="D10" i="6" s="1"/>
  <c r="D11" i="6" s="1"/>
  <c r="D12" i="6" s="1"/>
  <c r="D13" i="6" s="1"/>
  <c r="D14" i="6" s="1"/>
  <c r="D15" i="6" s="1"/>
  <c r="D16" i="6" s="1"/>
  <c r="D17" i="6" s="1"/>
  <c r="D18" i="6" s="1"/>
  <c r="D19" i="6" s="1"/>
  <c r="D20" i="6" s="1"/>
  <c r="D21" i="6" s="1"/>
  <c r="D22" i="6" s="1"/>
  <c r="D23" i="6" s="1"/>
  <c r="D24" i="6" s="1"/>
  <c r="D25" i="6" s="1"/>
  <c r="D26" i="6" s="1"/>
  <c r="D27" i="6" s="1"/>
  <c r="D28" i="6" s="1"/>
  <c r="D29" i="6" s="1"/>
  <c r="D30" i="6" s="1"/>
  <c r="D31" i="6" s="1"/>
  <c r="D32" i="6" s="1"/>
  <c r="D33" i="6" s="1"/>
  <c r="D34" i="6" s="1"/>
  <c r="D35" i="6" s="1"/>
  <c r="D36" i="6" s="1"/>
  <c r="D37" i="6" s="1"/>
  <c r="D38" i="6" s="1"/>
  <c r="D39" i="6" s="1"/>
  <c r="D40" i="6" s="1"/>
  <c r="D41" i="6" s="1"/>
  <c r="D42" i="6" s="1"/>
  <c r="D43" i="6" s="1"/>
  <c r="D44" i="6" s="1"/>
  <c r="D45" i="6" s="1"/>
  <c r="D46" i="6" s="1"/>
  <c r="D47" i="6" s="1"/>
  <c r="D48" i="6" s="1"/>
  <c r="D49" i="6" s="1"/>
  <c r="D50" i="6" s="1"/>
  <c r="D51" i="6" s="1"/>
  <c r="D52" i="6" s="1"/>
  <c r="D53" i="6" s="1"/>
  <c r="D54" i="6" s="1"/>
  <c r="D55" i="6" s="1"/>
  <c r="D56" i="6" s="1"/>
  <c r="D57" i="6" s="1"/>
  <c r="D58" i="6" s="1"/>
  <c r="D59" i="6" s="1"/>
  <c r="D60" i="6" s="1"/>
  <c r="D61" i="6" s="1"/>
  <c r="D62" i="6" s="1"/>
  <c r="D63" i="6" s="1"/>
  <c r="D64" i="6" s="1"/>
  <c r="D65" i="6" s="1"/>
  <c r="D66" i="6" s="1"/>
  <c r="D67" i="6" s="1"/>
  <c r="D68" i="6" s="1"/>
  <c r="D69" i="6" s="1"/>
  <c r="D70" i="6" s="1"/>
  <c r="D71" i="6" s="1"/>
  <c r="D72" i="6" s="1"/>
  <c r="D73" i="6" s="1"/>
  <c r="D74" i="6" s="1"/>
  <c r="D75" i="6" s="1"/>
  <c r="D76" i="6" s="1"/>
  <c r="D77" i="6" s="1"/>
  <c r="D78" i="6" s="1"/>
  <c r="D79" i="6" s="1"/>
  <c r="D80" i="6" s="1"/>
  <c r="D81" i="6" s="1"/>
  <c r="D82" i="6" s="1"/>
  <c r="D83" i="6" s="1"/>
  <c r="D84" i="6" s="1"/>
  <c r="D85" i="6" s="1"/>
  <c r="D86" i="6" s="1"/>
  <c r="D87" i="6" s="1"/>
  <c r="D88" i="6" s="1"/>
  <c r="D89" i="6" s="1"/>
  <c r="D90" i="6" s="1"/>
  <c r="D91" i="6" s="1"/>
  <c r="D92" i="6" s="1"/>
  <c r="D93" i="6" s="1"/>
  <c r="D94" i="6" s="1"/>
  <c r="D95" i="6" s="1"/>
  <c r="D96" i="6" s="1"/>
  <c r="D97" i="6" s="1"/>
  <c r="D98" i="6" s="1"/>
  <c r="D99" i="6" s="1"/>
  <c r="D100" i="6" s="1"/>
  <c r="D101" i="6" s="1"/>
  <c r="D102" i="6" s="1"/>
  <c r="D103" i="6" s="1"/>
  <c r="D104" i="6" s="1"/>
  <c r="D105" i="6" s="1"/>
  <c r="D106" i="6" s="1"/>
  <c r="D107" i="6" s="1"/>
  <c r="G4" i="6"/>
  <c r="G125" i="4"/>
  <c r="G124" i="4"/>
  <c r="G123" i="4"/>
  <c r="G122" i="4"/>
  <c r="G121" i="4"/>
  <c r="G120" i="4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126" i="4" s="1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2" i="4"/>
  <c r="G11" i="4"/>
  <c r="G10" i="4"/>
  <c r="G9" i="4"/>
  <c r="G8" i="4"/>
  <c r="G7" i="4"/>
  <c r="G6" i="4"/>
  <c r="G5" i="4"/>
  <c r="D5" i="4"/>
  <c r="D6" i="4" s="1"/>
  <c r="D7" i="4" s="1"/>
  <c r="D8" i="4" s="1"/>
  <c r="D9" i="4" s="1"/>
  <c r="D11" i="4" s="1"/>
  <c r="D12" i="4" s="1"/>
  <c r="D13" i="4" s="1"/>
  <c r="D14" i="4" s="1"/>
  <c r="D15" i="4" s="1"/>
  <c r="D16" i="4" s="1"/>
  <c r="D17" i="4" s="1"/>
  <c r="D18" i="4" s="1"/>
  <c r="D19" i="4" s="1"/>
  <c r="D20" i="4" s="1"/>
  <c r="D21" i="4" s="1"/>
  <c r="D22" i="4" s="1"/>
  <c r="D23" i="4" s="1"/>
  <c r="D24" i="4" s="1"/>
  <c r="D25" i="4" s="1"/>
  <c r="D26" i="4" s="1"/>
  <c r="D27" i="4" s="1"/>
  <c r="D28" i="4" s="1"/>
  <c r="D29" i="4" s="1"/>
  <c r="D30" i="4" s="1"/>
  <c r="D31" i="4" s="1"/>
  <c r="D32" i="4" s="1"/>
  <c r="D33" i="4" s="1"/>
  <c r="D34" i="4" s="1"/>
  <c r="D35" i="4" s="1"/>
  <c r="D36" i="4" s="1"/>
  <c r="D37" i="4" s="1"/>
  <c r="D38" i="4" s="1"/>
  <c r="D39" i="4" s="1"/>
  <c r="D40" i="4" s="1"/>
  <c r="D41" i="4" s="1"/>
  <c r="D42" i="4" s="1"/>
  <c r="D43" i="4" s="1"/>
  <c r="D44" i="4" s="1"/>
  <c r="D45" i="4" s="1"/>
  <c r="D46" i="4" s="1"/>
  <c r="D47" i="4" s="1"/>
  <c r="D48" i="4" s="1"/>
  <c r="D49" i="4" s="1"/>
  <c r="D50" i="4" s="1"/>
  <c r="D51" i="4" s="1"/>
  <c r="D52" i="4" s="1"/>
  <c r="D53" i="4" s="1"/>
  <c r="D54" i="4" s="1"/>
  <c r="D55" i="4" s="1"/>
  <c r="D56" i="4" s="1"/>
  <c r="D57" i="4" s="1"/>
  <c r="D58" i="4" s="1"/>
  <c r="D59" i="4" s="1"/>
  <c r="D60" i="4" s="1"/>
  <c r="D61" i="4" s="1"/>
  <c r="D62" i="4" s="1"/>
  <c r="D63" i="4" s="1"/>
  <c r="D64" i="4" s="1"/>
  <c r="D65" i="4" s="1"/>
  <c r="D66" i="4" s="1"/>
  <c r="D67" i="4" s="1"/>
  <c r="D68" i="4" s="1"/>
  <c r="D69" i="4" s="1"/>
  <c r="D70" i="4" s="1"/>
  <c r="D71" i="4" s="1"/>
  <c r="D72" i="4" s="1"/>
  <c r="D73" i="4" s="1"/>
  <c r="D74" i="4" s="1"/>
  <c r="D75" i="4" s="1"/>
  <c r="D76" i="4" s="1"/>
  <c r="D77" i="4" s="1"/>
  <c r="D78" i="4" s="1"/>
  <c r="D79" i="4" s="1"/>
  <c r="D80" i="4" s="1"/>
  <c r="D81" i="4" s="1"/>
  <c r="D82" i="4" s="1"/>
  <c r="D83" i="4" s="1"/>
  <c r="D84" i="4" s="1"/>
  <c r="D85" i="4" s="1"/>
  <c r="D86" i="4" s="1"/>
  <c r="D87" i="4" s="1"/>
  <c r="D88" i="4" s="1"/>
  <c r="D89" i="4" s="1"/>
  <c r="D90" i="4" s="1"/>
  <c r="D91" i="4" s="1"/>
  <c r="D92" i="4" s="1"/>
  <c r="D93" i="4" s="1"/>
  <c r="D94" i="4" s="1"/>
  <c r="D95" i="4" s="1"/>
  <c r="D96" i="4" s="1"/>
  <c r="D97" i="4" s="1"/>
  <c r="D98" i="4" s="1"/>
  <c r="D99" i="4" s="1"/>
  <c r="D100" i="4" s="1"/>
  <c r="D101" i="4" s="1"/>
  <c r="D102" i="4" s="1"/>
  <c r="D103" i="4" s="1"/>
  <c r="D104" i="4" s="1"/>
  <c r="D105" i="4" s="1"/>
  <c r="D106" i="4" s="1"/>
  <c r="D107" i="4" s="1"/>
  <c r="D108" i="4" s="1"/>
  <c r="D109" i="4" s="1"/>
  <c r="D110" i="4" s="1"/>
  <c r="D111" i="4" s="1"/>
  <c r="D112" i="4" s="1"/>
  <c r="D113" i="4" s="1"/>
  <c r="D114" i="4" s="1"/>
  <c r="D115" i="4" s="1"/>
  <c r="D116" i="4" s="1"/>
  <c r="D117" i="4" s="1"/>
  <c r="D118" i="4" s="1"/>
  <c r="D119" i="4" s="1"/>
  <c r="D120" i="4" s="1"/>
  <c r="D121" i="4" s="1"/>
  <c r="D122" i="4" s="1"/>
  <c r="D123" i="4" s="1"/>
  <c r="G4" i="4"/>
  <c r="G113" i="6" l="1"/>
  <c r="R20" i="7" l="1"/>
  <c r="R29" i="5" l="1"/>
  <c r="GU24" i="7" l="1"/>
  <c r="T24" i="7" l="1"/>
  <c r="P24" i="7"/>
  <c r="GU17" i="7" l="1"/>
  <c r="O35" i="5"/>
  <c r="O27" i="5"/>
  <c r="O20" i="5" l="1"/>
  <c r="GU8" i="7" l="1"/>
  <c r="O17" i="5" l="1"/>
  <c r="G226" i="8" l="1"/>
  <c r="G225" i="8"/>
  <c r="G224" i="8"/>
  <c r="G223" i="8"/>
  <c r="G222" i="8"/>
  <c r="G221" i="8"/>
  <c r="G220" i="8"/>
  <c r="G219" i="8"/>
  <c r="G218" i="8"/>
  <c r="G217" i="8"/>
  <c r="G216" i="8"/>
  <c r="G215" i="8"/>
  <c r="G214" i="8"/>
  <c r="G213" i="8"/>
  <c r="G212" i="8"/>
  <c r="G211" i="8"/>
  <c r="G210" i="8"/>
  <c r="G209" i="8"/>
  <c r="G208" i="8"/>
  <c r="G207" i="8"/>
  <c r="G206" i="8"/>
  <c r="G205" i="8"/>
  <c r="G204" i="8"/>
  <c r="G203" i="8"/>
  <c r="G202" i="8"/>
  <c r="G201" i="8"/>
  <c r="G200" i="8"/>
  <c r="G199" i="8"/>
  <c r="G198" i="8"/>
  <c r="G197" i="8"/>
  <c r="G196" i="8"/>
  <c r="G195" i="8"/>
  <c r="G194" i="8"/>
  <c r="G193" i="8"/>
  <c r="G192" i="8"/>
  <c r="G191" i="8"/>
  <c r="G190" i="8"/>
  <c r="G189" i="8"/>
  <c r="G188" i="8"/>
  <c r="G187" i="8"/>
  <c r="G186" i="8"/>
  <c r="G185" i="8"/>
  <c r="G184" i="8"/>
  <c r="G183" i="8"/>
  <c r="G182" i="8"/>
  <c r="G181" i="8"/>
  <c r="G180" i="8"/>
  <c r="G179" i="8"/>
  <c r="G178" i="8"/>
  <c r="G177" i="8"/>
  <c r="G176" i="8"/>
  <c r="G175" i="8"/>
  <c r="G174" i="8"/>
  <c r="G173" i="8"/>
  <c r="G172" i="8"/>
  <c r="G171" i="8"/>
  <c r="G170" i="8"/>
  <c r="G169" i="8"/>
  <c r="G168" i="8"/>
  <c r="G167" i="8"/>
  <c r="G166" i="8"/>
  <c r="G165" i="8"/>
  <c r="G164" i="8"/>
  <c r="G163" i="8"/>
  <c r="G162" i="8"/>
  <c r="G161" i="8"/>
  <c r="G160" i="8"/>
  <c r="G159" i="8"/>
  <c r="G158" i="8"/>
  <c r="G157" i="8"/>
  <c r="G156" i="8"/>
  <c r="G155" i="8"/>
  <c r="G154" i="8"/>
  <c r="G153" i="8"/>
  <c r="G152" i="8"/>
  <c r="G151" i="8"/>
  <c r="G150" i="8"/>
  <c r="G149" i="8"/>
  <c r="G148" i="8"/>
  <c r="G147" i="8"/>
  <c r="G146" i="8"/>
  <c r="G145" i="8"/>
  <c r="G144" i="8"/>
  <c r="G143" i="8"/>
  <c r="G142" i="8"/>
  <c r="G141" i="8"/>
  <c r="G140" i="8"/>
  <c r="G139" i="8"/>
  <c r="G138" i="8"/>
  <c r="G137" i="8"/>
  <c r="G136" i="8"/>
  <c r="G135" i="8"/>
  <c r="G134" i="8"/>
  <c r="G133" i="8"/>
  <c r="G132" i="8"/>
  <c r="G131" i="8"/>
  <c r="G130" i="8"/>
  <c r="G129" i="8"/>
  <c r="G128" i="8"/>
  <c r="G127" i="8"/>
  <c r="G126" i="8"/>
  <c r="G125" i="8"/>
  <c r="G124" i="8"/>
  <c r="G123" i="8"/>
  <c r="G122" i="8"/>
  <c r="G121" i="8"/>
  <c r="G120" i="8"/>
  <c r="G119" i="8"/>
  <c r="G117" i="8"/>
  <c r="G116" i="8"/>
  <c r="G115" i="8"/>
  <c r="G114" i="8"/>
  <c r="G113" i="8"/>
  <c r="G111" i="8"/>
  <c r="G110" i="8"/>
  <c r="G109" i="8"/>
  <c r="G108" i="8"/>
  <c r="G107" i="8"/>
  <c r="G106" i="8"/>
  <c r="G105" i="8"/>
  <c r="G104" i="8"/>
  <c r="G103" i="8"/>
  <c r="G102" i="8"/>
  <c r="G101" i="8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5" i="8"/>
  <c r="G84" i="8"/>
  <c r="G83" i="8"/>
  <c r="G82" i="8"/>
  <c r="G81" i="8"/>
  <c r="G80" i="8"/>
  <c r="G79" i="8"/>
  <c r="G78" i="8"/>
  <c r="G77" i="8"/>
  <c r="G76" i="8"/>
  <c r="G75" i="8"/>
  <c r="G74" i="8"/>
  <c r="G73" i="8"/>
  <c r="G72" i="8"/>
  <c r="G71" i="8"/>
  <c r="G70" i="8"/>
  <c r="G69" i="8"/>
  <c r="G67" i="8"/>
  <c r="G66" i="8"/>
  <c r="G65" i="8"/>
  <c r="G64" i="8"/>
  <c r="G63" i="8"/>
  <c r="G62" i="8"/>
  <c r="G61" i="8"/>
  <c r="G59" i="8"/>
  <c r="G58" i="8"/>
  <c r="G57" i="8"/>
  <c r="G56" i="8"/>
  <c r="G55" i="8"/>
  <c r="G53" i="8"/>
  <c r="G51" i="8"/>
  <c r="G50" i="8"/>
  <c r="G49" i="8"/>
  <c r="G48" i="8"/>
  <c r="G47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27" i="8" s="1"/>
  <c r="G27" i="8"/>
  <c r="G25" i="8"/>
  <c r="G23" i="8"/>
  <c r="G22" i="8"/>
  <c r="G21" i="8"/>
  <c r="G20" i="8"/>
  <c r="G19" i="8"/>
  <c r="G18" i="8"/>
  <c r="G17" i="8"/>
  <c r="G16" i="8"/>
  <c r="G15" i="8"/>
  <c r="G14" i="8"/>
  <c r="G12" i="8"/>
  <c r="G11" i="8"/>
  <c r="G10" i="8"/>
  <c r="G9" i="8"/>
  <c r="D9" i="8"/>
  <c r="D10" i="8" s="1"/>
  <c r="D11" i="8" s="1"/>
  <c r="D12" i="8" s="1"/>
  <c r="D13" i="8" s="1"/>
  <c r="D14" i="8" s="1"/>
  <c r="D15" i="8" s="1"/>
  <c r="D16" i="8" s="1"/>
  <c r="D17" i="8" s="1"/>
  <c r="D18" i="8" s="1"/>
  <c r="D19" i="8" s="1"/>
  <c r="D20" i="8" s="1"/>
  <c r="D21" i="8" s="1"/>
  <c r="D22" i="8" s="1"/>
  <c r="D23" i="8" s="1"/>
  <c r="D24" i="8" s="1"/>
  <c r="D25" i="8" s="1"/>
  <c r="D26" i="8" s="1"/>
  <c r="D27" i="8" s="1"/>
  <c r="D28" i="8" s="1"/>
  <c r="D29" i="8" s="1"/>
  <c r="D30" i="8" s="1"/>
  <c r="D31" i="8" s="1"/>
  <c r="D32" i="8" s="1"/>
  <c r="D33" i="8" s="1"/>
  <c r="D34" i="8" s="1"/>
  <c r="D35" i="8" s="1"/>
  <c r="D36" i="8" s="1"/>
  <c r="D37" i="8" s="1"/>
  <c r="D38" i="8" s="1"/>
  <c r="D39" i="8" s="1"/>
  <c r="D40" i="8" s="1"/>
  <c r="D41" i="8" s="1"/>
  <c r="D42" i="8" s="1"/>
  <c r="D43" i="8" s="1"/>
  <c r="D44" i="8" s="1"/>
  <c r="D45" i="8" s="1"/>
  <c r="D46" i="8" s="1"/>
  <c r="D47" i="8" s="1"/>
  <c r="D48" i="8" s="1"/>
  <c r="D49" i="8" s="1"/>
  <c r="D50" i="8" s="1"/>
  <c r="D51" i="8" s="1"/>
  <c r="D52" i="8" s="1"/>
  <c r="D53" i="8" s="1"/>
  <c r="D54" i="8" s="1"/>
  <c r="D55" i="8" s="1"/>
  <c r="D56" i="8" s="1"/>
  <c r="D57" i="8" s="1"/>
  <c r="D58" i="8" s="1"/>
  <c r="D59" i="8" s="1"/>
  <c r="D60" i="8" s="1"/>
  <c r="D61" i="8" s="1"/>
  <c r="D62" i="8" s="1"/>
  <c r="D63" i="8" s="1"/>
  <c r="D64" i="8" s="1"/>
  <c r="D65" i="8" s="1"/>
  <c r="D66" i="8" s="1"/>
  <c r="D67" i="8" s="1"/>
  <c r="D68" i="8" s="1"/>
  <c r="D69" i="8" s="1"/>
  <c r="D70" i="8" s="1"/>
  <c r="D71" i="8" s="1"/>
  <c r="D72" i="8" s="1"/>
  <c r="D73" i="8" s="1"/>
  <c r="D74" i="8" s="1"/>
  <c r="D75" i="8" s="1"/>
  <c r="D76" i="8" s="1"/>
  <c r="D77" i="8" s="1"/>
  <c r="D78" i="8" s="1"/>
  <c r="D79" i="8" s="1"/>
  <c r="D80" i="8" s="1"/>
  <c r="D81" i="8" s="1"/>
  <c r="D82" i="8" s="1"/>
  <c r="D83" i="8" s="1"/>
  <c r="D84" i="8" s="1"/>
  <c r="D85" i="8" s="1"/>
  <c r="D86" i="8" s="1"/>
  <c r="D87" i="8" s="1"/>
  <c r="D88" i="8" s="1"/>
  <c r="D89" i="8" s="1"/>
  <c r="D90" i="8" s="1"/>
  <c r="D91" i="8" s="1"/>
  <c r="D92" i="8" s="1"/>
  <c r="D93" i="8" s="1"/>
  <c r="D94" i="8" s="1"/>
  <c r="D95" i="8" s="1"/>
  <c r="D96" i="8" s="1"/>
  <c r="D97" i="8" s="1"/>
  <c r="D98" i="8" s="1"/>
  <c r="D99" i="8" s="1"/>
  <c r="D100" i="8" s="1"/>
  <c r="D101" i="8" s="1"/>
  <c r="D102" i="8" s="1"/>
  <c r="D103" i="8" s="1"/>
  <c r="D104" i="8" s="1"/>
  <c r="D105" i="8" s="1"/>
  <c r="D106" i="8" s="1"/>
  <c r="D107" i="8" s="1"/>
  <c r="D108" i="8" s="1"/>
  <c r="D109" i="8" s="1"/>
  <c r="D110" i="8" s="1"/>
  <c r="D111" i="8" s="1"/>
  <c r="D112" i="8" s="1"/>
  <c r="D113" i="8" s="1"/>
  <c r="D114" i="8" s="1"/>
  <c r="D115" i="8" s="1"/>
  <c r="D116" i="8" s="1"/>
  <c r="D117" i="8" s="1"/>
  <c r="D118" i="8" s="1"/>
  <c r="D119" i="8" s="1"/>
  <c r="D120" i="8" s="1"/>
  <c r="D121" i="8" s="1"/>
  <c r="D122" i="8" s="1"/>
  <c r="D123" i="8" s="1"/>
  <c r="D124" i="8" s="1"/>
  <c r="D125" i="8" s="1"/>
  <c r="D126" i="8" s="1"/>
  <c r="D127" i="8" s="1"/>
  <c r="D128" i="8" s="1"/>
  <c r="D129" i="8" s="1"/>
  <c r="D130" i="8" s="1"/>
  <c r="D131" i="8" s="1"/>
  <c r="D132" i="8" s="1"/>
  <c r="D133" i="8" s="1"/>
  <c r="D134" i="8" s="1"/>
  <c r="D135" i="8" s="1"/>
  <c r="D136" i="8" s="1"/>
  <c r="D137" i="8" s="1"/>
  <c r="D138" i="8" s="1"/>
  <c r="D139" i="8" s="1"/>
  <c r="D140" i="8" s="1"/>
  <c r="D141" i="8" s="1"/>
  <c r="D142" i="8" s="1"/>
  <c r="D143" i="8" s="1"/>
  <c r="D144" i="8" s="1"/>
  <c r="D145" i="8" s="1"/>
  <c r="D146" i="8" s="1"/>
  <c r="D147" i="8" s="1"/>
  <c r="D148" i="8" s="1"/>
  <c r="D149" i="8" s="1"/>
  <c r="D150" i="8" s="1"/>
  <c r="D151" i="8" s="1"/>
  <c r="D152" i="8" s="1"/>
  <c r="D153" i="8" s="1"/>
  <c r="D154" i="8" s="1"/>
  <c r="D155" i="8" s="1"/>
  <c r="D156" i="8" s="1"/>
  <c r="D157" i="8" s="1"/>
  <c r="D158" i="8" s="1"/>
  <c r="D159" i="8" s="1"/>
  <c r="D160" i="8" s="1"/>
  <c r="D161" i="8" s="1"/>
  <c r="D162" i="8" s="1"/>
  <c r="D163" i="8" s="1"/>
  <c r="D164" i="8" s="1"/>
  <c r="D165" i="8" s="1"/>
  <c r="D166" i="8" s="1"/>
  <c r="D167" i="8" s="1"/>
  <c r="D168" i="8" s="1"/>
  <c r="D169" i="8" s="1"/>
  <c r="D170" i="8" s="1"/>
  <c r="D171" i="8" s="1"/>
  <c r="D172" i="8" s="1"/>
  <c r="D173" i="8" s="1"/>
  <c r="D174" i="8" s="1"/>
  <c r="D175" i="8" s="1"/>
  <c r="D176" i="8" s="1"/>
  <c r="D177" i="8" s="1"/>
  <c r="D178" i="8" s="1"/>
  <c r="D179" i="8" s="1"/>
  <c r="D180" i="8" s="1"/>
  <c r="D181" i="8" s="1"/>
  <c r="D182" i="8" s="1"/>
  <c r="D183" i="8" s="1"/>
  <c r="D184" i="8" s="1"/>
  <c r="D185" i="8" s="1"/>
  <c r="D186" i="8" s="1"/>
  <c r="D187" i="8" s="1"/>
  <c r="D188" i="8" s="1"/>
  <c r="D189" i="8" s="1"/>
  <c r="D190" i="8" s="1"/>
  <c r="D191" i="8" s="1"/>
  <c r="D192" i="8" s="1"/>
  <c r="D193" i="8" s="1"/>
  <c r="D194" i="8" s="1"/>
  <c r="D195" i="8" s="1"/>
  <c r="D196" i="8" s="1"/>
  <c r="G8" i="8"/>
  <c r="I72" i="7"/>
  <c r="H72" i="7"/>
  <c r="G72" i="7"/>
  <c r="F72" i="7"/>
  <c r="E72" i="7"/>
  <c r="D72" i="7"/>
  <c r="C72" i="7"/>
  <c r="B72" i="7"/>
  <c r="I71" i="7"/>
  <c r="H71" i="7"/>
  <c r="G71" i="7"/>
  <c r="F71" i="7"/>
  <c r="E71" i="7"/>
  <c r="D71" i="7"/>
  <c r="C71" i="7"/>
  <c r="B71" i="7"/>
  <c r="I70" i="7"/>
  <c r="H70" i="7"/>
  <c r="G70" i="7"/>
  <c r="F70" i="7"/>
  <c r="E70" i="7"/>
  <c r="D70" i="7"/>
  <c r="C70" i="7"/>
  <c r="B70" i="7"/>
  <c r="GY63" i="7"/>
  <c r="GS63" i="7"/>
  <c r="GR63" i="7"/>
  <c r="GQ63" i="7"/>
  <c r="GP63" i="7"/>
  <c r="GO63" i="7"/>
  <c r="GN63" i="7"/>
  <c r="GM63" i="7"/>
  <c r="GL63" i="7"/>
  <c r="GK63" i="7"/>
  <c r="GJ63" i="7"/>
  <c r="GI63" i="7"/>
  <c r="GH63" i="7"/>
  <c r="GG63" i="7"/>
  <c r="GF63" i="7"/>
  <c r="GE63" i="7"/>
  <c r="GD63" i="7"/>
  <c r="GC63" i="7"/>
  <c r="GB63" i="7"/>
  <c r="GA63" i="7"/>
  <c r="FZ63" i="7"/>
  <c r="FY63" i="7"/>
  <c r="FX63" i="7"/>
  <c r="FW63" i="7"/>
  <c r="FV63" i="7"/>
  <c r="FU63" i="7"/>
  <c r="FT63" i="7"/>
  <c r="FS63" i="7"/>
  <c r="FR63" i="7"/>
  <c r="FQ63" i="7"/>
  <c r="FP63" i="7"/>
  <c r="FO63" i="7"/>
  <c r="FN63" i="7"/>
  <c r="FM63" i="7"/>
  <c r="FL63" i="7"/>
  <c r="FK63" i="7"/>
  <c r="FJ63" i="7"/>
  <c r="FI63" i="7"/>
  <c r="FH63" i="7"/>
  <c r="FG63" i="7"/>
  <c r="FF63" i="7"/>
  <c r="FE63" i="7"/>
  <c r="FD63" i="7"/>
  <c r="FC63" i="7"/>
  <c r="FB63" i="7"/>
  <c r="FA63" i="7"/>
  <c r="EZ63" i="7"/>
  <c r="EY63" i="7"/>
  <c r="EX63" i="7"/>
  <c r="EW63" i="7"/>
  <c r="EV63" i="7"/>
  <c r="EU63" i="7"/>
  <c r="ET63" i="7"/>
  <c r="ES63" i="7"/>
  <c r="ER63" i="7"/>
  <c r="EQ63" i="7"/>
  <c r="EP63" i="7"/>
  <c r="EO63" i="7"/>
  <c r="EN63" i="7"/>
  <c r="EM63" i="7"/>
  <c r="EL63" i="7"/>
  <c r="EK63" i="7"/>
  <c r="EJ63" i="7"/>
  <c r="EI63" i="7"/>
  <c r="EH63" i="7"/>
  <c r="EG63" i="7"/>
  <c r="EF63" i="7"/>
  <c r="EE63" i="7"/>
  <c r="ED63" i="7"/>
  <c r="EC63" i="7"/>
  <c r="EB63" i="7"/>
  <c r="EA63" i="7"/>
  <c r="DZ63" i="7"/>
  <c r="DY63" i="7"/>
  <c r="DX63" i="7"/>
  <c r="DW63" i="7"/>
  <c r="DV63" i="7"/>
  <c r="DU63" i="7"/>
  <c r="DT63" i="7"/>
  <c r="DS63" i="7"/>
  <c r="DR63" i="7"/>
  <c r="DQ63" i="7"/>
  <c r="DP63" i="7"/>
  <c r="DO63" i="7"/>
  <c r="DN63" i="7"/>
  <c r="DM63" i="7"/>
  <c r="DL63" i="7"/>
  <c r="DK63" i="7"/>
  <c r="DJ63" i="7"/>
  <c r="DI63" i="7"/>
  <c r="DH63" i="7"/>
  <c r="DG63" i="7"/>
  <c r="DF63" i="7"/>
  <c r="DE63" i="7"/>
  <c r="DD63" i="7"/>
  <c r="DC63" i="7"/>
  <c r="DB63" i="7"/>
  <c r="DA63" i="7"/>
  <c r="CZ63" i="7"/>
  <c r="CY63" i="7"/>
  <c r="CX63" i="7"/>
  <c r="CW63" i="7"/>
  <c r="CV63" i="7"/>
  <c r="CU63" i="7"/>
  <c r="CT63" i="7"/>
  <c r="CS63" i="7"/>
  <c r="CR63" i="7"/>
  <c r="CQ63" i="7"/>
  <c r="CP63" i="7"/>
  <c r="CO63" i="7"/>
  <c r="CN63" i="7"/>
  <c r="CM63" i="7"/>
  <c r="CL63" i="7"/>
  <c r="CK63" i="7"/>
  <c r="CJ63" i="7"/>
  <c r="CI63" i="7"/>
  <c r="CH63" i="7"/>
  <c r="CG63" i="7"/>
  <c r="CF63" i="7"/>
  <c r="CE63" i="7"/>
  <c r="CD63" i="7"/>
  <c r="CC63" i="7"/>
  <c r="CB63" i="7"/>
  <c r="CA63" i="7"/>
  <c r="BZ63" i="7"/>
  <c r="BY63" i="7"/>
  <c r="BX63" i="7"/>
  <c r="BW63" i="7"/>
  <c r="BV63" i="7"/>
  <c r="BU63" i="7"/>
  <c r="BT63" i="7"/>
  <c r="BS63" i="7"/>
  <c r="BR63" i="7"/>
  <c r="BQ63" i="7"/>
  <c r="BP63" i="7"/>
  <c r="BO63" i="7"/>
  <c r="BN63" i="7"/>
  <c r="BM63" i="7"/>
  <c r="BL63" i="7"/>
  <c r="BK63" i="7"/>
  <c r="BJ63" i="7"/>
  <c r="BI63" i="7"/>
  <c r="BH63" i="7"/>
  <c r="BG63" i="7"/>
  <c r="BF63" i="7"/>
  <c r="BE63" i="7"/>
  <c r="BD63" i="7"/>
  <c r="BC63" i="7"/>
  <c r="BB63" i="7"/>
  <c r="BA63" i="7"/>
  <c r="AZ63" i="7"/>
  <c r="AY63" i="7"/>
  <c r="AX63" i="7"/>
  <c r="AW63" i="7"/>
  <c r="AV63" i="7"/>
  <c r="AU63" i="7"/>
  <c r="AT63" i="7"/>
  <c r="AS63" i="7"/>
  <c r="AR63" i="7"/>
  <c r="AQ63" i="7"/>
  <c r="AP63" i="7"/>
  <c r="AO63" i="7"/>
  <c r="AN63" i="7"/>
  <c r="AM63" i="7"/>
  <c r="AL63" i="7"/>
  <c r="AK63" i="7"/>
  <c r="AJ63" i="7"/>
  <c r="AI63" i="7"/>
  <c r="AH63" i="7"/>
  <c r="AG63" i="7"/>
  <c r="AF63" i="7"/>
  <c r="AE63" i="7"/>
  <c r="AD63" i="7"/>
  <c r="AC63" i="7"/>
  <c r="AB63" i="7"/>
  <c r="AA63" i="7"/>
  <c r="Z63" i="7"/>
  <c r="Y63" i="7"/>
  <c r="X63" i="7"/>
  <c r="W63" i="7"/>
  <c r="R63" i="7"/>
  <c r="T62" i="7"/>
  <c r="T61" i="7"/>
  <c r="T60" i="7"/>
  <c r="T58" i="7"/>
  <c r="T57" i="7"/>
  <c r="T56" i="7"/>
  <c r="T55" i="7"/>
  <c r="P55" i="7"/>
  <c r="T54" i="7"/>
  <c r="P54" i="7"/>
  <c r="T53" i="7"/>
  <c r="P53" i="7"/>
  <c r="T52" i="7"/>
  <c r="P52" i="7"/>
  <c r="T51" i="7"/>
  <c r="P51" i="7"/>
  <c r="T50" i="7"/>
  <c r="P50" i="7"/>
  <c r="T49" i="7"/>
  <c r="P49" i="7"/>
  <c r="T48" i="7"/>
  <c r="P48" i="7"/>
  <c r="T47" i="7"/>
  <c r="P47" i="7"/>
  <c r="T46" i="7"/>
  <c r="P46" i="7"/>
  <c r="T45" i="7"/>
  <c r="P45" i="7"/>
  <c r="T44" i="7"/>
  <c r="P44" i="7"/>
  <c r="T43" i="7"/>
  <c r="P43" i="7"/>
  <c r="T42" i="7"/>
  <c r="P42" i="7"/>
  <c r="T41" i="7"/>
  <c r="P41" i="7"/>
  <c r="T40" i="7"/>
  <c r="P40" i="7"/>
  <c r="T39" i="7"/>
  <c r="P39" i="7"/>
  <c r="T38" i="7"/>
  <c r="P38" i="7"/>
  <c r="T37" i="7"/>
  <c r="P37" i="7"/>
  <c r="T36" i="7"/>
  <c r="P36" i="7"/>
  <c r="T35" i="7"/>
  <c r="P35" i="7"/>
  <c r="T34" i="7"/>
  <c r="P34" i="7"/>
  <c r="T33" i="7"/>
  <c r="P33" i="7"/>
  <c r="T32" i="7"/>
  <c r="P32" i="7"/>
  <c r="T31" i="7"/>
  <c r="P31" i="7"/>
  <c r="T30" i="7"/>
  <c r="P30" i="7"/>
  <c r="T29" i="7"/>
  <c r="P29" i="7"/>
  <c r="T28" i="7"/>
  <c r="T27" i="7"/>
  <c r="P27" i="7"/>
  <c r="T26" i="7"/>
  <c r="P26" i="7"/>
  <c r="T25" i="7"/>
  <c r="P25" i="7"/>
  <c r="T23" i="7"/>
  <c r="P23" i="7"/>
  <c r="T22" i="7"/>
  <c r="P22" i="7"/>
  <c r="T21" i="7"/>
  <c r="P21" i="7"/>
  <c r="T20" i="7"/>
  <c r="P20" i="7"/>
  <c r="T19" i="7"/>
  <c r="P19" i="7"/>
  <c r="T18" i="7"/>
  <c r="P18" i="7"/>
  <c r="I18" i="7"/>
  <c r="H18" i="7"/>
  <c r="G18" i="7"/>
  <c r="F18" i="7"/>
  <c r="E18" i="7"/>
  <c r="D18" i="7"/>
  <c r="C18" i="7"/>
  <c r="B18" i="7"/>
  <c r="T17" i="7"/>
  <c r="P17" i="7"/>
  <c r="T16" i="7"/>
  <c r="P16" i="7"/>
  <c r="T15" i="7"/>
  <c r="P15" i="7"/>
  <c r="GU63" i="7"/>
  <c r="T14" i="7"/>
  <c r="P14" i="7"/>
  <c r="T13" i="7"/>
  <c r="P13" i="7"/>
  <c r="T12" i="7"/>
  <c r="P12" i="7"/>
  <c r="T11" i="7"/>
  <c r="P11" i="7"/>
  <c r="T10" i="7"/>
  <c r="P10" i="7"/>
  <c r="O59" i="7"/>
  <c r="T59" i="7" s="1"/>
  <c r="T8" i="7"/>
  <c r="P8" i="7"/>
  <c r="T7" i="7"/>
  <c r="P7" i="7"/>
  <c r="T6" i="7"/>
  <c r="P6" i="7"/>
  <c r="T5" i="7"/>
  <c r="P5" i="7"/>
  <c r="T4" i="7"/>
  <c r="I3" i="7"/>
  <c r="H3" i="7"/>
  <c r="G3" i="7"/>
  <c r="F3" i="7"/>
  <c r="E3" i="7"/>
  <c r="D3" i="7"/>
  <c r="C3" i="7"/>
  <c r="B3" i="7"/>
  <c r="AF1" i="7"/>
  <c r="AO1" i="7" s="1"/>
  <c r="AX1" i="7" s="1"/>
  <c r="BG1" i="7" s="1"/>
  <c r="BP1" i="7" s="1"/>
  <c r="BY1" i="7" s="1"/>
  <c r="CH1" i="7" s="1"/>
  <c r="CQ1" i="7" s="1"/>
  <c r="CZ1" i="7" s="1"/>
  <c r="DI1" i="7" s="1"/>
  <c r="DR1" i="7" s="1"/>
  <c r="EA1" i="7" s="1"/>
  <c r="EJ1" i="7" s="1"/>
  <c r="ES1" i="7" s="1"/>
  <c r="FB1" i="7" s="1"/>
  <c r="FK1" i="7" s="1"/>
  <c r="FT1" i="7" s="1"/>
  <c r="GC1" i="7" s="1"/>
  <c r="GL1" i="7" s="1"/>
  <c r="AD1" i="7"/>
  <c r="AM1" i="7" s="1"/>
  <c r="AV1" i="7" s="1"/>
  <c r="BE1" i="7" s="1"/>
  <c r="BN1" i="7" s="1"/>
  <c r="BW1" i="7" s="1"/>
  <c r="CF1" i="7" s="1"/>
  <c r="CO1" i="7" s="1"/>
  <c r="CX1" i="7" s="1"/>
  <c r="DG1" i="7" s="1"/>
  <c r="DP1" i="7" s="1"/>
  <c r="DY1" i="7" s="1"/>
  <c r="EH1" i="7" s="1"/>
  <c r="EQ1" i="7" s="1"/>
  <c r="EZ1" i="7" s="1"/>
  <c r="FI1" i="7" s="1"/>
  <c r="FR1" i="7" s="1"/>
  <c r="GA1" i="7" s="1"/>
  <c r="GJ1" i="7" s="1"/>
  <c r="GS1" i="7" s="1"/>
  <c r="P4" i="7" l="1"/>
  <c r="P9" i="7"/>
  <c r="T9" i="7"/>
  <c r="T63" i="7" s="1"/>
  <c r="T66" i="7" s="1"/>
  <c r="P28" i="7"/>
  <c r="GU31" i="5"/>
  <c r="GU32" i="5"/>
  <c r="O9" i="5" l="1"/>
  <c r="O4" i="5"/>
  <c r="S15" i="3"/>
  <c r="T20" i="5" l="1"/>
  <c r="T21" i="5"/>
  <c r="P20" i="5"/>
  <c r="T20" i="3"/>
  <c r="P20" i="3"/>
  <c r="P21" i="3"/>
  <c r="GU21" i="5" l="1"/>
  <c r="GU14" i="5"/>
  <c r="O34" i="3"/>
  <c r="O24" i="3"/>
  <c r="I72" i="5" l="1"/>
  <c r="H72" i="5"/>
  <c r="G72" i="5"/>
  <c r="F72" i="5"/>
  <c r="E72" i="5"/>
  <c r="D72" i="5"/>
  <c r="C72" i="5"/>
  <c r="B72" i="5"/>
  <c r="I71" i="5"/>
  <c r="H71" i="5"/>
  <c r="G71" i="5"/>
  <c r="F71" i="5"/>
  <c r="E71" i="5"/>
  <c r="D71" i="5"/>
  <c r="C71" i="5"/>
  <c r="B71" i="5"/>
  <c r="I70" i="5"/>
  <c r="H70" i="5"/>
  <c r="G70" i="5"/>
  <c r="F70" i="5"/>
  <c r="E70" i="5"/>
  <c r="D70" i="5"/>
  <c r="C70" i="5"/>
  <c r="B70" i="5"/>
  <c r="GY63" i="5"/>
  <c r="GS63" i="5"/>
  <c r="GR63" i="5"/>
  <c r="GQ63" i="5"/>
  <c r="GP63" i="5"/>
  <c r="GO63" i="5"/>
  <c r="GN63" i="5"/>
  <c r="GM63" i="5"/>
  <c r="GL63" i="5"/>
  <c r="GK63" i="5"/>
  <c r="GJ63" i="5"/>
  <c r="GI63" i="5"/>
  <c r="GH63" i="5"/>
  <c r="GG63" i="5"/>
  <c r="GF63" i="5"/>
  <c r="GE63" i="5"/>
  <c r="GD63" i="5"/>
  <c r="GC63" i="5"/>
  <c r="GB63" i="5"/>
  <c r="GA63" i="5"/>
  <c r="FZ63" i="5"/>
  <c r="FY63" i="5"/>
  <c r="FX63" i="5"/>
  <c r="FW63" i="5"/>
  <c r="FV63" i="5"/>
  <c r="FU63" i="5"/>
  <c r="FT63" i="5"/>
  <c r="FS63" i="5"/>
  <c r="FR63" i="5"/>
  <c r="FQ63" i="5"/>
  <c r="FP63" i="5"/>
  <c r="FO63" i="5"/>
  <c r="FN63" i="5"/>
  <c r="FM63" i="5"/>
  <c r="FL63" i="5"/>
  <c r="FK63" i="5"/>
  <c r="FJ63" i="5"/>
  <c r="FI63" i="5"/>
  <c r="FH63" i="5"/>
  <c r="FG63" i="5"/>
  <c r="FF63" i="5"/>
  <c r="FE63" i="5"/>
  <c r="FD63" i="5"/>
  <c r="FC63" i="5"/>
  <c r="FB63" i="5"/>
  <c r="FA63" i="5"/>
  <c r="EZ63" i="5"/>
  <c r="EY63" i="5"/>
  <c r="EX63" i="5"/>
  <c r="EW63" i="5"/>
  <c r="EV63" i="5"/>
  <c r="EU63" i="5"/>
  <c r="ET63" i="5"/>
  <c r="ES63" i="5"/>
  <c r="ER63" i="5"/>
  <c r="EQ63" i="5"/>
  <c r="EP63" i="5"/>
  <c r="EO63" i="5"/>
  <c r="EN63" i="5"/>
  <c r="EM63" i="5"/>
  <c r="EL63" i="5"/>
  <c r="EK63" i="5"/>
  <c r="EJ63" i="5"/>
  <c r="EI63" i="5"/>
  <c r="EH63" i="5"/>
  <c r="EG63" i="5"/>
  <c r="EF63" i="5"/>
  <c r="EE63" i="5"/>
  <c r="ED63" i="5"/>
  <c r="EC63" i="5"/>
  <c r="EB63" i="5"/>
  <c r="EA63" i="5"/>
  <c r="DZ63" i="5"/>
  <c r="DY63" i="5"/>
  <c r="DX63" i="5"/>
  <c r="DW63" i="5"/>
  <c r="DV63" i="5"/>
  <c r="DU63" i="5"/>
  <c r="DT63" i="5"/>
  <c r="DS63" i="5"/>
  <c r="DR63" i="5"/>
  <c r="DQ63" i="5"/>
  <c r="DP63" i="5"/>
  <c r="DO63" i="5"/>
  <c r="DN63" i="5"/>
  <c r="DM63" i="5"/>
  <c r="DL63" i="5"/>
  <c r="DK63" i="5"/>
  <c r="DJ63" i="5"/>
  <c r="DI63" i="5"/>
  <c r="DH63" i="5"/>
  <c r="DG63" i="5"/>
  <c r="DF63" i="5"/>
  <c r="DE63" i="5"/>
  <c r="DD63" i="5"/>
  <c r="DC63" i="5"/>
  <c r="DB63" i="5"/>
  <c r="DA63" i="5"/>
  <c r="CZ63" i="5"/>
  <c r="CY63" i="5"/>
  <c r="CX63" i="5"/>
  <c r="CW63" i="5"/>
  <c r="CV63" i="5"/>
  <c r="CU63" i="5"/>
  <c r="CT63" i="5"/>
  <c r="CS63" i="5"/>
  <c r="CR63" i="5"/>
  <c r="CQ63" i="5"/>
  <c r="CP63" i="5"/>
  <c r="CO63" i="5"/>
  <c r="CN63" i="5"/>
  <c r="CM63" i="5"/>
  <c r="CL63" i="5"/>
  <c r="CK63" i="5"/>
  <c r="CJ63" i="5"/>
  <c r="CI63" i="5"/>
  <c r="CH63" i="5"/>
  <c r="CG63" i="5"/>
  <c r="CF63" i="5"/>
  <c r="CE63" i="5"/>
  <c r="CD63" i="5"/>
  <c r="CC63" i="5"/>
  <c r="CB63" i="5"/>
  <c r="CA63" i="5"/>
  <c r="BZ63" i="5"/>
  <c r="BY63" i="5"/>
  <c r="BX63" i="5"/>
  <c r="BW63" i="5"/>
  <c r="BV63" i="5"/>
  <c r="BU63" i="5"/>
  <c r="BT63" i="5"/>
  <c r="BS63" i="5"/>
  <c r="BR63" i="5"/>
  <c r="BQ63" i="5"/>
  <c r="BP63" i="5"/>
  <c r="BO63" i="5"/>
  <c r="BN63" i="5"/>
  <c r="BM63" i="5"/>
  <c r="BL63" i="5"/>
  <c r="BK63" i="5"/>
  <c r="BJ63" i="5"/>
  <c r="BI63" i="5"/>
  <c r="BH63" i="5"/>
  <c r="BG63" i="5"/>
  <c r="BF63" i="5"/>
  <c r="BE63" i="5"/>
  <c r="BD63" i="5"/>
  <c r="BC63" i="5"/>
  <c r="BB63" i="5"/>
  <c r="BA63" i="5"/>
  <c r="AZ63" i="5"/>
  <c r="AY63" i="5"/>
  <c r="AX63" i="5"/>
  <c r="AW63" i="5"/>
  <c r="AV63" i="5"/>
  <c r="AU63" i="5"/>
  <c r="AT63" i="5"/>
  <c r="AS63" i="5"/>
  <c r="AR63" i="5"/>
  <c r="AQ63" i="5"/>
  <c r="AP63" i="5"/>
  <c r="AO63" i="5"/>
  <c r="AN63" i="5"/>
  <c r="AM63" i="5"/>
  <c r="AL63" i="5"/>
  <c r="AK63" i="5"/>
  <c r="AJ63" i="5"/>
  <c r="AI63" i="5"/>
  <c r="AH63" i="5"/>
  <c r="AG63" i="5"/>
  <c r="AF63" i="5"/>
  <c r="AE63" i="5"/>
  <c r="AD63" i="5"/>
  <c r="AC63" i="5"/>
  <c r="AB63" i="5"/>
  <c r="AA63" i="5"/>
  <c r="Z63" i="5"/>
  <c r="Y63" i="5"/>
  <c r="X63" i="5"/>
  <c r="W63" i="5"/>
  <c r="R63" i="5"/>
  <c r="T62" i="5"/>
  <c r="T61" i="5"/>
  <c r="T60" i="5"/>
  <c r="T58" i="5"/>
  <c r="T57" i="5"/>
  <c r="T56" i="5"/>
  <c r="T55" i="5"/>
  <c r="P55" i="5"/>
  <c r="T54" i="5"/>
  <c r="P54" i="5"/>
  <c r="T53" i="5"/>
  <c r="P53" i="5"/>
  <c r="T52" i="5"/>
  <c r="P52" i="5"/>
  <c r="T51" i="5"/>
  <c r="P51" i="5"/>
  <c r="T50" i="5"/>
  <c r="P50" i="5"/>
  <c r="T49" i="5"/>
  <c r="P49" i="5"/>
  <c r="T48" i="5"/>
  <c r="P48" i="5"/>
  <c r="T47" i="5"/>
  <c r="P47" i="5"/>
  <c r="T46" i="5"/>
  <c r="P46" i="5"/>
  <c r="T45" i="5"/>
  <c r="P45" i="5"/>
  <c r="T44" i="5"/>
  <c r="P44" i="5"/>
  <c r="T43" i="5"/>
  <c r="P43" i="5"/>
  <c r="T42" i="5"/>
  <c r="P42" i="5"/>
  <c r="T41" i="5"/>
  <c r="P41" i="5"/>
  <c r="T40" i="5"/>
  <c r="P40" i="5"/>
  <c r="T39" i="5"/>
  <c r="P39" i="5"/>
  <c r="T38" i="5"/>
  <c r="P38" i="5"/>
  <c r="T37" i="5"/>
  <c r="P37" i="5"/>
  <c r="T36" i="5"/>
  <c r="P36" i="5"/>
  <c r="T35" i="5"/>
  <c r="P35" i="5"/>
  <c r="T34" i="5"/>
  <c r="P34" i="5"/>
  <c r="T33" i="5"/>
  <c r="P33" i="5"/>
  <c r="T32" i="5"/>
  <c r="P32" i="5"/>
  <c r="T30" i="5"/>
  <c r="P30" i="5"/>
  <c r="T29" i="5"/>
  <c r="P29" i="5"/>
  <c r="T31" i="5"/>
  <c r="P31" i="5"/>
  <c r="T28" i="5"/>
  <c r="P28" i="5"/>
  <c r="T27" i="5"/>
  <c r="P27" i="5"/>
  <c r="T26" i="5"/>
  <c r="P26" i="5"/>
  <c r="T25" i="5"/>
  <c r="P25" i="5"/>
  <c r="T24" i="5"/>
  <c r="P24" i="5"/>
  <c r="T23" i="5"/>
  <c r="P22" i="5"/>
  <c r="T22" i="5"/>
  <c r="P21" i="5"/>
  <c r="T19" i="5"/>
  <c r="P19" i="5"/>
  <c r="T18" i="5"/>
  <c r="P18" i="5"/>
  <c r="I18" i="5"/>
  <c r="H18" i="5"/>
  <c r="G18" i="5"/>
  <c r="F18" i="5"/>
  <c r="E18" i="5"/>
  <c r="D18" i="5"/>
  <c r="C18" i="5"/>
  <c r="B18" i="5"/>
  <c r="T17" i="5"/>
  <c r="P17" i="5"/>
  <c r="T16" i="5"/>
  <c r="P16" i="5"/>
  <c r="T15" i="5"/>
  <c r="P15" i="5"/>
  <c r="T14" i="5"/>
  <c r="P14" i="5"/>
  <c r="T13" i="5"/>
  <c r="P13" i="5"/>
  <c r="T12" i="5"/>
  <c r="P12" i="5"/>
  <c r="T11" i="5"/>
  <c r="P11" i="5"/>
  <c r="T10" i="5"/>
  <c r="P10" i="5"/>
  <c r="O59" i="5"/>
  <c r="T59" i="5" s="1"/>
  <c r="T8" i="5"/>
  <c r="P8" i="5"/>
  <c r="T7" i="5"/>
  <c r="P7" i="5"/>
  <c r="GU63" i="5"/>
  <c r="T6" i="5"/>
  <c r="P6" i="5"/>
  <c r="T5" i="5"/>
  <c r="P5" i="5"/>
  <c r="T4" i="5"/>
  <c r="P4" i="5"/>
  <c r="I3" i="5"/>
  <c r="H3" i="5"/>
  <c r="G3" i="5"/>
  <c r="F3" i="5"/>
  <c r="E3" i="5"/>
  <c r="D3" i="5"/>
  <c r="C3" i="5"/>
  <c r="B3" i="5"/>
  <c r="AF1" i="5"/>
  <c r="AO1" i="5" s="1"/>
  <c r="AX1" i="5" s="1"/>
  <c r="BG1" i="5" s="1"/>
  <c r="BP1" i="5" s="1"/>
  <c r="BY1" i="5" s="1"/>
  <c r="CH1" i="5" s="1"/>
  <c r="CQ1" i="5" s="1"/>
  <c r="CZ1" i="5" s="1"/>
  <c r="DI1" i="5" s="1"/>
  <c r="DR1" i="5" s="1"/>
  <c r="EA1" i="5" s="1"/>
  <c r="EJ1" i="5" s="1"/>
  <c r="ES1" i="5" s="1"/>
  <c r="FB1" i="5" s="1"/>
  <c r="FK1" i="5" s="1"/>
  <c r="FT1" i="5" s="1"/>
  <c r="GC1" i="5" s="1"/>
  <c r="GL1" i="5" s="1"/>
  <c r="AD1" i="5"/>
  <c r="AM1" i="5" s="1"/>
  <c r="AV1" i="5" s="1"/>
  <c r="BE1" i="5" s="1"/>
  <c r="BN1" i="5" s="1"/>
  <c r="BW1" i="5" s="1"/>
  <c r="CF1" i="5" s="1"/>
  <c r="CO1" i="5" s="1"/>
  <c r="CX1" i="5" s="1"/>
  <c r="DG1" i="5" s="1"/>
  <c r="DP1" i="5" s="1"/>
  <c r="DY1" i="5" s="1"/>
  <c r="EH1" i="5" s="1"/>
  <c r="EQ1" i="5" s="1"/>
  <c r="EZ1" i="5" s="1"/>
  <c r="FI1" i="5" s="1"/>
  <c r="FR1" i="5" s="1"/>
  <c r="GA1" i="5" s="1"/>
  <c r="GJ1" i="5" s="1"/>
  <c r="GS1" i="5" s="1"/>
  <c r="P9" i="5" l="1"/>
  <c r="T9" i="5"/>
  <c r="T63" i="5" s="1"/>
  <c r="T66" i="5" s="1"/>
  <c r="P23" i="5"/>
  <c r="GY41" i="1"/>
  <c r="O22" i="3"/>
  <c r="O9" i="3"/>
  <c r="GU32" i="3" l="1"/>
  <c r="GU23" i="3"/>
  <c r="O37" i="1"/>
  <c r="O32" i="1"/>
  <c r="O33" i="1"/>
  <c r="O30" i="1" l="1"/>
  <c r="GU14" i="3"/>
  <c r="O29" i="1"/>
  <c r="O9" i="1"/>
  <c r="O25" i="1"/>
  <c r="O24" i="1"/>
  <c r="O22" i="1"/>
  <c r="GU6" i="3"/>
  <c r="I73" i="3" l="1"/>
  <c r="H73" i="3"/>
  <c r="G73" i="3"/>
  <c r="F73" i="3"/>
  <c r="E73" i="3"/>
  <c r="D73" i="3"/>
  <c r="C73" i="3"/>
  <c r="B73" i="3"/>
  <c r="I72" i="3"/>
  <c r="H72" i="3"/>
  <c r="G72" i="3"/>
  <c r="F72" i="3"/>
  <c r="E72" i="3"/>
  <c r="D72" i="3"/>
  <c r="C72" i="3"/>
  <c r="B72" i="3"/>
  <c r="I71" i="3"/>
  <c r="H71" i="3"/>
  <c r="G71" i="3"/>
  <c r="F71" i="3"/>
  <c r="E71" i="3"/>
  <c r="D71" i="3"/>
  <c r="C71" i="3"/>
  <c r="B71" i="3"/>
  <c r="GY64" i="3"/>
  <c r="GS64" i="3"/>
  <c r="GR64" i="3"/>
  <c r="GQ64" i="3"/>
  <c r="GP64" i="3"/>
  <c r="GO64" i="3"/>
  <c r="GN64" i="3"/>
  <c r="GM64" i="3"/>
  <c r="GL64" i="3"/>
  <c r="GK64" i="3"/>
  <c r="GJ64" i="3"/>
  <c r="GI64" i="3"/>
  <c r="GH64" i="3"/>
  <c r="GG64" i="3"/>
  <c r="GF64" i="3"/>
  <c r="GE64" i="3"/>
  <c r="GD64" i="3"/>
  <c r="GC64" i="3"/>
  <c r="GB64" i="3"/>
  <c r="GA64" i="3"/>
  <c r="FZ64" i="3"/>
  <c r="FY64" i="3"/>
  <c r="FX64" i="3"/>
  <c r="FW64" i="3"/>
  <c r="FV64" i="3"/>
  <c r="FU64" i="3"/>
  <c r="FT64" i="3"/>
  <c r="FS64" i="3"/>
  <c r="FR64" i="3"/>
  <c r="FQ64" i="3"/>
  <c r="FP64" i="3"/>
  <c r="FO64" i="3"/>
  <c r="FN64" i="3"/>
  <c r="FM64" i="3"/>
  <c r="FL64" i="3"/>
  <c r="FK64" i="3"/>
  <c r="FJ64" i="3"/>
  <c r="FI64" i="3"/>
  <c r="FH64" i="3"/>
  <c r="FG64" i="3"/>
  <c r="FF64" i="3"/>
  <c r="FE64" i="3"/>
  <c r="FD64" i="3"/>
  <c r="FC64" i="3"/>
  <c r="FB64" i="3"/>
  <c r="FA64" i="3"/>
  <c r="EZ64" i="3"/>
  <c r="EY64" i="3"/>
  <c r="EX64" i="3"/>
  <c r="EW64" i="3"/>
  <c r="EV64" i="3"/>
  <c r="EU64" i="3"/>
  <c r="ET64" i="3"/>
  <c r="ES64" i="3"/>
  <c r="ER64" i="3"/>
  <c r="EQ64" i="3"/>
  <c r="EP64" i="3"/>
  <c r="EO64" i="3"/>
  <c r="EN64" i="3"/>
  <c r="EM64" i="3"/>
  <c r="EL64" i="3"/>
  <c r="EK64" i="3"/>
  <c r="EJ64" i="3"/>
  <c r="EI64" i="3"/>
  <c r="EH64" i="3"/>
  <c r="EG64" i="3"/>
  <c r="EF64" i="3"/>
  <c r="EE64" i="3"/>
  <c r="ED64" i="3"/>
  <c r="EC64" i="3"/>
  <c r="EB64" i="3"/>
  <c r="EA64" i="3"/>
  <c r="DZ64" i="3"/>
  <c r="DY64" i="3"/>
  <c r="DX64" i="3"/>
  <c r="DW64" i="3"/>
  <c r="DV64" i="3"/>
  <c r="DU64" i="3"/>
  <c r="DT64" i="3"/>
  <c r="DS64" i="3"/>
  <c r="DR64" i="3"/>
  <c r="DQ64" i="3"/>
  <c r="DP64" i="3"/>
  <c r="DO64" i="3"/>
  <c r="DN64" i="3"/>
  <c r="DM64" i="3"/>
  <c r="DL64" i="3"/>
  <c r="DK64" i="3"/>
  <c r="DJ64" i="3"/>
  <c r="DI64" i="3"/>
  <c r="DH64" i="3"/>
  <c r="DG64" i="3"/>
  <c r="DF64" i="3"/>
  <c r="DE64" i="3"/>
  <c r="DD64" i="3"/>
  <c r="DC64" i="3"/>
  <c r="DB64" i="3"/>
  <c r="DA64" i="3"/>
  <c r="CZ64" i="3"/>
  <c r="CY64" i="3"/>
  <c r="CX64" i="3"/>
  <c r="CW64" i="3"/>
  <c r="CV64" i="3"/>
  <c r="CU64" i="3"/>
  <c r="CT64" i="3"/>
  <c r="CS64" i="3"/>
  <c r="CR64" i="3"/>
  <c r="CQ64" i="3"/>
  <c r="CP64" i="3"/>
  <c r="CO64" i="3"/>
  <c r="CN64" i="3"/>
  <c r="CM64" i="3"/>
  <c r="CL64" i="3"/>
  <c r="CK64" i="3"/>
  <c r="CJ64" i="3"/>
  <c r="CI64" i="3"/>
  <c r="CH64" i="3"/>
  <c r="CG64" i="3"/>
  <c r="CF64" i="3"/>
  <c r="CE64" i="3"/>
  <c r="CD64" i="3"/>
  <c r="CC64" i="3"/>
  <c r="CB64" i="3"/>
  <c r="CA64" i="3"/>
  <c r="BZ64" i="3"/>
  <c r="BY64" i="3"/>
  <c r="BX64" i="3"/>
  <c r="BW64" i="3"/>
  <c r="BV64" i="3"/>
  <c r="BU64" i="3"/>
  <c r="BT64" i="3"/>
  <c r="BS64" i="3"/>
  <c r="BR64" i="3"/>
  <c r="BQ64" i="3"/>
  <c r="BP64" i="3"/>
  <c r="BO64" i="3"/>
  <c r="BN64" i="3"/>
  <c r="BM64" i="3"/>
  <c r="BL64" i="3"/>
  <c r="BK64" i="3"/>
  <c r="BJ64" i="3"/>
  <c r="BI64" i="3"/>
  <c r="BH64" i="3"/>
  <c r="BG64" i="3"/>
  <c r="BF64" i="3"/>
  <c r="BE64" i="3"/>
  <c r="BD64" i="3"/>
  <c r="BC64" i="3"/>
  <c r="BB64" i="3"/>
  <c r="BA64" i="3"/>
  <c r="AZ64" i="3"/>
  <c r="AY64" i="3"/>
  <c r="AX64" i="3"/>
  <c r="AW64" i="3"/>
  <c r="AV64" i="3"/>
  <c r="AU64" i="3"/>
  <c r="AT64" i="3"/>
  <c r="AS64" i="3"/>
  <c r="AR64" i="3"/>
  <c r="AQ64" i="3"/>
  <c r="AP64" i="3"/>
  <c r="AO64" i="3"/>
  <c r="AN64" i="3"/>
  <c r="AM64" i="3"/>
  <c r="AL64" i="3"/>
  <c r="AK64" i="3"/>
  <c r="AJ64" i="3"/>
  <c r="AI64" i="3"/>
  <c r="AH64" i="3"/>
  <c r="AG64" i="3"/>
  <c r="AF64" i="3"/>
  <c r="AE64" i="3"/>
  <c r="AD64" i="3"/>
  <c r="AC64" i="3"/>
  <c r="AB64" i="3"/>
  <c r="AA64" i="3"/>
  <c r="Z64" i="3"/>
  <c r="Y64" i="3"/>
  <c r="X64" i="3"/>
  <c r="T63" i="3"/>
  <c r="T62" i="3"/>
  <c r="T61" i="3"/>
  <c r="T59" i="3"/>
  <c r="T58" i="3"/>
  <c r="T57" i="3"/>
  <c r="T56" i="3"/>
  <c r="P56" i="3"/>
  <c r="T55" i="3"/>
  <c r="P55" i="3"/>
  <c r="T54" i="3"/>
  <c r="P54" i="3"/>
  <c r="T53" i="3"/>
  <c r="P53" i="3"/>
  <c r="T52" i="3"/>
  <c r="P52" i="3"/>
  <c r="T51" i="3"/>
  <c r="P51" i="3"/>
  <c r="T50" i="3"/>
  <c r="P50" i="3"/>
  <c r="T49" i="3"/>
  <c r="P49" i="3"/>
  <c r="T48" i="3"/>
  <c r="P48" i="3"/>
  <c r="T47" i="3"/>
  <c r="P47" i="3"/>
  <c r="T46" i="3"/>
  <c r="P46" i="3"/>
  <c r="T45" i="3"/>
  <c r="P45" i="3"/>
  <c r="T44" i="3"/>
  <c r="P44" i="3"/>
  <c r="T43" i="3"/>
  <c r="P43" i="3"/>
  <c r="T42" i="3"/>
  <c r="P42" i="3"/>
  <c r="T41" i="3"/>
  <c r="P41" i="3"/>
  <c r="T40" i="3"/>
  <c r="P40" i="3"/>
  <c r="T39" i="3"/>
  <c r="P39" i="3"/>
  <c r="T38" i="3"/>
  <c r="P38" i="3"/>
  <c r="T37" i="3"/>
  <c r="P37" i="3"/>
  <c r="T36" i="3"/>
  <c r="P36" i="3"/>
  <c r="W64" i="3"/>
  <c r="T35" i="3"/>
  <c r="P35" i="3"/>
  <c r="T34" i="3"/>
  <c r="P34" i="3"/>
  <c r="T33" i="3"/>
  <c r="P33" i="3"/>
  <c r="T32" i="3"/>
  <c r="P32" i="3"/>
  <c r="T31" i="3"/>
  <c r="P31" i="3"/>
  <c r="T30" i="3"/>
  <c r="P30" i="3"/>
  <c r="T29" i="3"/>
  <c r="P29" i="3"/>
  <c r="T28" i="3"/>
  <c r="P28" i="3"/>
  <c r="T27" i="3"/>
  <c r="P27" i="3"/>
  <c r="T26" i="3"/>
  <c r="P26" i="3"/>
  <c r="T25" i="3"/>
  <c r="P25" i="3"/>
  <c r="T24" i="3"/>
  <c r="P24" i="3"/>
  <c r="T23" i="3"/>
  <c r="P23" i="3"/>
  <c r="T22" i="3"/>
  <c r="P22" i="3"/>
  <c r="T21" i="3"/>
  <c r="T19" i="3"/>
  <c r="P19" i="3"/>
  <c r="T18" i="3"/>
  <c r="P18" i="3"/>
  <c r="I18" i="3"/>
  <c r="H18" i="3"/>
  <c r="G18" i="3"/>
  <c r="F18" i="3"/>
  <c r="E18" i="3"/>
  <c r="D18" i="3"/>
  <c r="C18" i="3"/>
  <c r="B18" i="3"/>
  <c r="T17" i="3"/>
  <c r="P17" i="3"/>
  <c r="T16" i="3"/>
  <c r="P16" i="3"/>
  <c r="T15" i="3"/>
  <c r="P15" i="3"/>
  <c r="T14" i="3"/>
  <c r="P14" i="3"/>
  <c r="T13" i="3"/>
  <c r="P13" i="3"/>
  <c r="T12" i="3"/>
  <c r="P12" i="3"/>
  <c r="T11" i="3"/>
  <c r="P11" i="3"/>
  <c r="T10" i="3"/>
  <c r="T9" i="3"/>
  <c r="P9" i="3"/>
  <c r="T8" i="3"/>
  <c r="P8" i="3"/>
  <c r="O60" i="3"/>
  <c r="T60" i="3" s="1"/>
  <c r="GU64" i="3"/>
  <c r="T6" i="3"/>
  <c r="R64" i="3"/>
  <c r="P6" i="3"/>
  <c r="T5" i="3"/>
  <c r="P5" i="3"/>
  <c r="T4" i="3"/>
  <c r="P4" i="3"/>
  <c r="I3" i="3"/>
  <c r="H3" i="3"/>
  <c r="G3" i="3"/>
  <c r="F3" i="3"/>
  <c r="E3" i="3"/>
  <c r="D3" i="3"/>
  <c r="C3" i="3"/>
  <c r="B3" i="3"/>
  <c r="AF1" i="3"/>
  <c r="AO1" i="3" s="1"/>
  <c r="AX1" i="3" s="1"/>
  <c r="BG1" i="3" s="1"/>
  <c r="BP1" i="3" s="1"/>
  <c r="BY1" i="3" s="1"/>
  <c r="CH1" i="3" s="1"/>
  <c r="CQ1" i="3" s="1"/>
  <c r="CZ1" i="3" s="1"/>
  <c r="DI1" i="3" s="1"/>
  <c r="DR1" i="3" s="1"/>
  <c r="EA1" i="3" s="1"/>
  <c r="EJ1" i="3" s="1"/>
  <c r="ES1" i="3" s="1"/>
  <c r="FB1" i="3" s="1"/>
  <c r="FK1" i="3" s="1"/>
  <c r="FT1" i="3" s="1"/>
  <c r="GC1" i="3" s="1"/>
  <c r="GL1" i="3" s="1"/>
  <c r="AD1" i="3"/>
  <c r="AM1" i="3" s="1"/>
  <c r="AV1" i="3" s="1"/>
  <c r="BE1" i="3" s="1"/>
  <c r="BN1" i="3" s="1"/>
  <c r="BW1" i="3" s="1"/>
  <c r="CF1" i="3" s="1"/>
  <c r="CO1" i="3" s="1"/>
  <c r="CX1" i="3" s="1"/>
  <c r="DG1" i="3" s="1"/>
  <c r="DP1" i="3" s="1"/>
  <c r="DY1" i="3" s="1"/>
  <c r="EH1" i="3" s="1"/>
  <c r="EQ1" i="3" s="1"/>
  <c r="EZ1" i="3" s="1"/>
  <c r="FI1" i="3" s="1"/>
  <c r="FR1" i="3" s="1"/>
  <c r="GA1" i="3" s="1"/>
  <c r="GJ1" i="3" s="1"/>
  <c r="GS1" i="3" s="1"/>
  <c r="P7" i="3" l="1"/>
  <c r="T7" i="3"/>
  <c r="T64" i="3" s="1"/>
  <c r="T67" i="3" s="1"/>
  <c r="P10" i="3"/>
  <c r="T33" i="1"/>
  <c r="P33" i="1"/>
  <c r="P32" i="1"/>
  <c r="T32" i="1"/>
  <c r="P34" i="1"/>
  <c r="T34" i="1"/>
  <c r="W34" i="1"/>
  <c r="GU34" i="1" l="1"/>
  <c r="O10" i="1"/>
  <c r="P35" i="1" l="1"/>
  <c r="O7" i="1" l="1"/>
  <c r="R7" i="1"/>
  <c r="R6" i="1" l="1"/>
  <c r="GU26" i="1"/>
  <c r="R5" i="1"/>
  <c r="GU18" i="1" l="1"/>
  <c r="GU7" i="1" l="1"/>
  <c r="GU6" i="1"/>
  <c r="GU5" i="1"/>
  <c r="GU8" i="1"/>
  <c r="I72" i="1" l="1"/>
  <c r="H72" i="1"/>
  <c r="G72" i="1"/>
  <c r="F72" i="1"/>
  <c r="E72" i="1"/>
  <c r="D72" i="1"/>
  <c r="C72" i="1"/>
  <c r="B72" i="1"/>
  <c r="I71" i="1"/>
  <c r="H71" i="1"/>
  <c r="G71" i="1"/>
  <c r="F71" i="1"/>
  <c r="E71" i="1"/>
  <c r="D71" i="1"/>
  <c r="C71" i="1"/>
  <c r="B71" i="1"/>
  <c r="I70" i="1"/>
  <c r="H70" i="1"/>
  <c r="G70" i="1"/>
  <c r="F70" i="1"/>
  <c r="E70" i="1"/>
  <c r="D70" i="1"/>
  <c r="C70" i="1"/>
  <c r="B70" i="1"/>
  <c r="GY63" i="1"/>
  <c r="GS63" i="1"/>
  <c r="GR63" i="1"/>
  <c r="GQ63" i="1"/>
  <c r="GP63" i="1"/>
  <c r="GO63" i="1"/>
  <c r="GN63" i="1"/>
  <c r="GM63" i="1"/>
  <c r="GL63" i="1"/>
  <c r="GK63" i="1"/>
  <c r="GJ63" i="1"/>
  <c r="GI63" i="1"/>
  <c r="GH63" i="1"/>
  <c r="GG63" i="1"/>
  <c r="GF63" i="1"/>
  <c r="GE63" i="1"/>
  <c r="GD63" i="1"/>
  <c r="GC63" i="1"/>
  <c r="GB63" i="1"/>
  <c r="GA63" i="1"/>
  <c r="FZ63" i="1"/>
  <c r="FY63" i="1"/>
  <c r="FX63" i="1"/>
  <c r="FW63" i="1"/>
  <c r="FV63" i="1"/>
  <c r="FU63" i="1"/>
  <c r="FT63" i="1"/>
  <c r="FS63" i="1"/>
  <c r="FR63" i="1"/>
  <c r="FQ63" i="1"/>
  <c r="FP63" i="1"/>
  <c r="FO63" i="1"/>
  <c r="FN63" i="1"/>
  <c r="FM63" i="1"/>
  <c r="FL63" i="1"/>
  <c r="FK63" i="1"/>
  <c r="FJ63" i="1"/>
  <c r="FI63" i="1"/>
  <c r="FH63" i="1"/>
  <c r="FG63" i="1"/>
  <c r="FF63" i="1"/>
  <c r="FE63" i="1"/>
  <c r="FD63" i="1"/>
  <c r="FC63" i="1"/>
  <c r="FB63" i="1"/>
  <c r="FA63" i="1"/>
  <c r="EZ63" i="1"/>
  <c r="EY63" i="1"/>
  <c r="EX63" i="1"/>
  <c r="EW63" i="1"/>
  <c r="EV63" i="1"/>
  <c r="EU63" i="1"/>
  <c r="ET63" i="1"/>
  <c r="ES63" i="1"/>
  <c r="ER63" i="1"/>
  <c r="EQ63" i="1"/>
  <c r="EP63" i="1"/>
  <c r="EO63" i="1"/>
  <c r="EN63" i="1"/>
  <c r="EM63" i="1"/>
  <c r="EL63" i="1"/>
  <c r="EK63" i="1"/>
  <c r="EJ63" i="1"/>
  <c r="EI63" i="1"/>
  <c r="EH63" i="1"/>
  <c r="EG63" i="1"/>
  <c r="EF63" i="1"/>
  <c r="EE63" i="1"/>
  <c r="ED63" i="1"/>
  <c r="EC63" i="1"/>
  <c r="EB63" i="1"/>
  <c r="EA63" i="1"/>
  <c r="DZ63" i="1"/>
  <c r="DY63" i="1"/>
  <c r="DX63" i="1"/>
  <c r="DW63" i="1"/>
  <c r="DV63" i="1"/>
  <c r="DU63" i="1"/>
  <c r="DT63" i="1"/>
  <c r="DS63" i="1"/>
  <c r="DR63" i="1"/>
  <c r="DQ63" i="1"/>
  <c r="DP63" i="1"/>
  <c r="DO63" i="1"/>
  <c r="DN63" i="1"/>
  <c r="DM63" i="1"/>
  <c r="DL63" i="1"/>
  <c r="DK63" i="1"/>
  <c r="DJ63" i="1"/>
  <c r="DI63" i="1"/>
  <c r="DH63" i="1"/>
  <c r="DG63" i="1"/>
  <c r="DF63" i="1"/>
  <c r="DE63" i="1"/>
  <c r="DD63" i="1"/>
  <c r="DC63" i="1"/>
  <c r="DB63" i="1"/>
  <c r="DA63" i="1"/>
  <c r="CZ63" i="1"/>
  <c r="CY63" i="1"/>
  <c r="CX63" i="1"/>
  <c r="CW63" i="1"/>
  <c r="CV63" i="1"/>
  <c r="CU63" i="1"/>
  <c r="CT63" i="1"/>
  <c r="CS63" i="1"/>
  <c r="CR63" i="1"/>
  <c r="CQ63" i="1"/>
  <c r="CP63" i="1"/>
  <c r="CO63" i="1"/>
  <c r="CN63" i="1"/>
  <c r="CM63" i="1"/>
  <c r="CL63" i="1"/>
  <c r="CK63" i="1"/>
  <c r="CJ63" i="1"/>
  <c r="CI63" i="1"/>
  <c r="CH63" i="1"/>
  <c r="CG63" i="1"/>
  <c r="CF63" i="1"/>
  <c r="CE63" i="1"/>
  <c r="CD63" i="1"/>
  <c r="CC63" i="1"/>
  <c r="CB63" i="1"/>
  <c r="CA63" i="1"/>
  <c r="BZ63" i="1"/>
  <c r="BY63" i="1"/>
  <c r="BX63" i="1"/>
  <c r="BW63" i="1"/>
  <c r="BV63" i="1"/>
  <c r="BU63" i="1"/>
  <c r="BT63" i="1"/>
  <c r="BS63" i="1"/>
  <c r="BR63" i="1"/>
  <c r="BQ63" i="1"/>
  <c r="BP63" i="1"/>
  <c r="BO63" i="1"/>
  <c r="BN63" i="1"/>
  <c r="BM63" i="1"/>
  <c r="BL63" i="1"/>
  <c r="BK63" i="1"/>
  <c r="BJ63" i="1"/>
  <c r="BI63" i="1"/>
  <c r="BH63" i="1"/>
  <c r="BG63" i="1"/>
  <c r="BF63" i="1"/>
  <c r="BE63" i="1"/>
  <c r="BD63" i="1"/>
  <c r="BC63" i="1"/>
  <c r="BB63" i="1"/>
  <c r="BA63" i="1"/>
  <c r="AZ63" i="1"/>
  <c r="AY63" i="1"/>
  <c r="AX63" i="1"/>
  <c r="AW63" i="1"/>
  <c r="AV63" i="1"/>
  <c r="AU63" i="1"/>
  <c r="AT63" i="1"/>
  <c r="AS63" i="1"/>
  <c r="AR63" i="1"/>
  <c r="AQ63" i="1"/>
  <c r="AP63" i="1"/>
  <c r="AO63" i="1"/>
  <c r="AN63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R63" i="1"/>
  <c r="T62" i="1"/>
  <c r="T61" i="1"/>
  <c r="T60" i="1"/>
  <c r="O59" i="1"/>
  <c r="T59" i="1" s="1"/>
  <c r="T58" i="1"/>
  <c r="T57" i="1"/>
  <c r="T56" i="1"/>
  <c r="T55" i="1"/>
  <c r="P55" i="1"/>
  <c r="T54" i="1"/>
  <c r="P54" i="1"/>
  <c r="T53" i="1"/>
  <c r="P53" i="1"/>
  <c r="T52" i="1"/>
  <c r="P52" i="1"/>
  <c r="T51" i="1"/>
  <c r="P51" i="1"/>
  <c r="T50" i="1"/>
  <c r="P50" i="1"/>
  <c r="T49" i="1"/>
  <c r="P49" i="1"/>
  <c r="T48" i="1"/>
  <c r="P48" i="1"/>
  <c r="T47" i="1"/>
  <c r="P47" i="1"/>
  <c r="T46" i="1"/>
  <c r="P46" i="1"/>
  <c r="T45" i="1"/>
  <c r="P45" i="1"/>
  <c r="T44" i="1"/>
  <c r="P44" i="1"/>
  <c r="T43" i="1"/>
  <c r="P43" i="1"/>
  <c r="T42" i="1"/>
  <c r="P42" i="1"/>
  <c r="T41" i="1"/>
  <c r="P41" i="1"/>
  <c r="T40" i="1"/>
  <c r="P40" i="1"/>
  <c r="T39" i="1"/>
  <c r="P39" i="1"/>
  <c r="T38" i="1"/>
  <c r="P38" i="1"/>
  <c r="T37" i="1"/>
  <c r="P37" i="1"/>
  <c r="T36" i="1"/>
  <c r="P36" i="1"/>
  <c r="T35" i="1"/>
  <c r="T31" i="1"/>
  <c r="P31" i="1"/>
  <c r="T30" i="1"/>
  <c r="P30" i="1"/>
  <c r="T29" i="1"/>
  <c r="P29" i="1"/>
  <c r="T28" i="1"/>
  <c r="P28" i="1"/>
  <c r="T27" i="1"/>
  <c r="P27" i="1"/>
  <c r="T26" i="1"/>
  <c r="P26" i="1"/>
  <c r="T25" i="1"/>
  <c r="P25" i="1"/>
  <c r="T24" i="1"/>
  <c r="P24" i="1"/>
  <c r="T23" i="1"/>
  <c r="P23" i="1"/>
  <c r="T22" i="1"/>
  <c r="P22" i="1"/>
  <c r="T21" i="1"/>
  <c r="P21" i="1"/>
  <c r="T20" i="1"/>
  <c r="P20" i="1"/>
  <c r="T19" i="1"/>
  <c r="P19" i="1"/>
  <c r="T18" i="1"/>
  <c r="P18" i="1"/>
  <c r="I18" i="1"/>
  <c r="H18" i="1"/>
  <c r="G18" i="1"/>
  <c r="F18" i="1"/>
  <c r="E18" i="1"/>
  <c r="D18" i="1"/>
  <c r="C18" i="1"/>
  <c r="B18" i="1"/>
  <c r="T17" i="1"/>
  <c r="P17" i="1"/>
  <c r="GU63" i="1"/>
  <c r="T16" i="1"/>
  <c r="P16" i="1"/>
  <c r="T15" i="1"/>
  <c r="P15" i="1"/>
  <c r="T14" i="1"/>
  <c r="P14" i="1"/>
  <c r="T13" i="1"/>
  <c r="P13" i="1"/>
  <c r="T12" i="1"/>
  <c r="P12" i="1"/>
  <c r="T11" i="1"/>
  <c r="P11" i="1"/>
  <c r="T10" i="1"/>
  <c r="P10" i="1"/>
  <c r="T9" i="1"/>
  <c r="P9" i="1"/>
  <c r="T8" i="1"/>
  <c r="P8" i="1"/>
  <c r="T7" i="1"/>
  <c r="P7" i="1"/>
  <c r="T6" i="1"/>
  <c r="T63" i="1" s="1"/>
  <c r="P6" i="1"/>
  <c r="T5" i="1"/>
  <c r="P5" i="1"/>
  <c r="T4" i="1"/>
  <c r="I3" i="1"/>
  <c r="H3" i="1"/>
  <c r="G3" i="1"/>
  <c r="F3" i="1"/>
  <c r="E3" i="1"/>
  <c r="D3" i="1"/>
  <c r="C3" i="1"/>
  <c r="B3" i="1"/>
  <c r="AF1" i="1"/>
  <c r="AO1" i="1" s="1"/>
  <c r="AX1" i="1" s="1"/>
  <c r="BG1" i="1" s="1"/>
  <c r="BP1" i="1" s="1"/>
  <c r="BY1" i="1" s="1"/>
  <c r="CH1" i="1" s="1"/>
  <c r="CQ1" i="1" s="1"/>
  <c r="CZ1" i="1" s="1"/>
  <c r="DI1" i="1" s="1"/>
  <c r="DR1" i="1" s="1"/>
  <c r="EA1" i="1" s="1"/>
  <c r="EJ1" i="1" s="1"/>
  <c r="ES1" i="1" s="1"/>
  <c r="FB1" i="1" s="1"/>
  <c r="FK1" i="1" s="1"/>
  <c r="FT1" i="1" s="1"/>
  <c r="GC1" i="1" s="1"/>
  <c r="GL1" i="1" s="1"/>
  <c r="AD1" i="1"/>
  <c r="AM1" i="1" s="1"/>
  <c r="AV1" i="1" s="1"/>
  <c r="BE1" i="1" s="1"/>
  <c r="BN1" i="1" s="1"/>
  <c r="BW1" i="1" s="1"/>
  <c r="CF1" i="1" s="1"/>
  <c r="CO1" i="1" s="1"/>
  <c r="CX1" i="1" s="1"/>
  <c r="DG1" i="1" s="1"/>
  <c r="DP1" i="1" s="1"/>
  <c r="DY1" i="1" s="1"/>
  <c r="EH1" i="1" s="1"/>
  <c r="EQ1" i="1" s="1"/>
  <c r="EZ1" i="1" s="1"/>
  <c r="FI1" i="1" s="1"/>
  <c r="FR1" i="1" s="1"/>
  <c r="GA1" i="1" s="1"/>
  <c r="GJ1" i="1" s="1"/>
  <c r="GS1" i="1" s="1"/>
  <c r="T66" i="1" l="1"/>
  <c r="P4" i="1"/>
</calcChain>
</file>

<file path=xl/sharedStrings.xml><?xml version="1.0" encoding="utf-8"?>
<sst xmlns="http://schemas.openxmlformats.org/spreadsheetml/2006/main" count="2931" uniqueCount="697">
  <si>
    <t>TOTAL DE ENTRADAS DEL MES ABRIL 2010</t>
  </si>
  <si>
    <t>MATANZA</t>
  </si>
  <si>
    <t>Fecha</t>
  </si>
  <si>
    <t xml:space="preserve">FLETES  </t>
  </si>
  <si>
    <t>Transportista</t>
  </si>
  <si>
    <t>FECHA DE PAGO</t>
  </si>
  <si>
    <t>SEGURO</t>
  </si>
  <si>
    <t>#</t>
  </si>
  <si>
    <t>PROVEEDOR</t>
  </si>
  <si>
    <t>PERNIL CON PIEL</t>
  </si>
  <si>
    <t xml:space="preserve">FECHA </t>
  </si>
  <si>
    <t>KILOS</t>
  </si>
  <si>
    <t>BULTOS</t>
  </si>
  <si>
    <t>kg registrados</t>
  </si>
  <si>
    <t>Diferencias</t>
  </si>
  <si>
    <t xml:space="preserve"> </t>
  </si>
  <si>
    <t>MARCA</t>
  </si>
  <si>
    <t>kg Entrada</t>
  </si>
  <si>
    <t>FECHA</t>
  </si>
  <si>
    <t>PEDIDO</t>
  </si>
  <si>
    <t>kg Cerdo vivo</t>
  </si>
  <si>
    <t>Dif de kg</t>
  </si>
  <si>
    <t>PRECIO</t>
  </si>
  <si>
    <t>DIF. DE PRECIO</t>
  </si>
  <si>
    <t>IMPORTE</t>
  </si>
  <si>
    <t>CHEQUE</t>
  </si>
  <si>
    <t>CAJAS</t>
  </si>
  <si>
    <t>Kg Registrados</t>
  </si>
  <si>
    <t>TOTAL EN Kg</t>
  </si>
  <si>
    <t>SUB TOTAL 2</t>
  </si>
  <si>
    <t>GRAN TOTAL</t>
  </si>
  <si>
    <t>ENTRADAS   DE   E N E R O              2 0 1 6</t>
  </si>
  <si>
    <t>SAN FANDILA</t>
  </si>
  <si>
    <t>CANALES 144</t>
  </si>
  <si>
    <t>PORCICOLA  SOTO</t>
  </si>
  <si>
    <t>CANALES  330</t>
  </si>
  <si>
    <t xml:space="preserve">AGROPECUARIA LA CHEMITA </t>
  </si>
  <si>
    <t>CANALES 329</t>
  </si>
  <si>
    <t>CANALES 330</t>
  </si>
  <si>
    <t>CANALES 260</t>
  </si>
  <si>
    <t>CANALES 120</t>
  </si>
  <si>
    <t>AGROPECUARIA EL DORADO</t>
  </si>
  <si>
    <t>CANALES 130</t>
  </si>
  <si>
    <t>CANALES 250</t>
  </si>
  <si>
    <t>AGROPECUARIA LA GABY</t>
  </si>
  <si>
    <t>CANALES 249</t>
  </si>
  <si>
    <t>CANALES 100</t>
  </si>
  <si>
    <t>CANALES 200</t>
  </si>
  <si>
    <t>CANALES 254</t>
  </si>
  <si>
    <t>CANALES 199</t>
  </si>
  <si>
    <t>CANALES 248</t>
  </si>
  <si>
    <t>CANALES 246</t>
  </si>
  <si>
    <t>CANALES 259</t>
  </si>
  <si>
    <t xml:space="preserve">Transferencia S </t>
  </si>
  <si>
    <t>Navarro 4393-A--545</t>
  </si>
  <si>
    <t>Monterr  541</t>
  </si>
  <si>
    <t>6952--6953</t>
  </si>
  <si>
    <t>Rivera A-4162--4163</t>
  </si>
  <si>
    <t>Rivera A-4164--4165</t>
  </si>
  <si>
    <t>Rivera A-4166-4171</t>
  </si>
  <si>
    <t>Rivera A-4172</t>
  </si>
  <si>
    <t>Rivera A-4173</t>
  </si>
  <si>
    <t>Rivera A-4174</t>
  </si>
  <si>
    <t>River A-4176</t>
  </si>
  <si>
    <t>Monterre 554--555</t>
  </si>
  <si>
    <t>Rivera A-4268</t>
  </si>
  <si>
    <t>Rivera A-4269</t>
  </si>
  <si>
    <t>Rivera A-4271</t>
  </si>
  <si>
    <t>Rivera A-4274</t>
  </si>
  <si>
    <t>PORCICOLA  SOTO  ( 200 + 130   )</t>
  </si>
  <si>
    <t xml:space="preserve">20-Ene 21-ene </t>
  </si>
  <si>
    <t>Navarro A-4434--15501</t>
  </si>
  <si>
    <t>2527--2532--NC 103--2526--nc 107</t>
  </si>
  <si>
    <t>AGROPECUARIA LA CHEMITA (  200  + 129 )</t>
  </si>
  <si>
    <t>66---67--80</t>
  </si>
  <si>
    <t>73--nc 1--80</t>
  </si>
  <si>
    <t>PORCICOLA  SOTO   (  130 + 200    )</t>
  </si>
  <si>
    <t>69--80--68--nc-4</t>
  </si>
  <si>
    <t>Rivera A-4278</t>
  </si>
  <si>
    <t>Rivera A-4279</t>
  </si>
  <si>
    <t>Rivera A-4280</t>
  </si>
  <si>
    <t>Rivera A-4281</t>
  </si>
  <si>
    <t>Rivera A-4282</t>
  </si>
  <si>
    <t>Rivera A-4283</t>
  </si>
  <si>
    <t>Rivera A-4316</t>
  </si>
  <si>
    <t>Rivera A-4317</t>
  </si>
  <si>
    <t>Rivera A-4318</t>
  </si>
  <si>
    <t>Rivera A-4319</t>
  </si>
  <si>
    <t>7068-7069</t>
  </si>
  <si>
    <t>7021-nc-218--7022-nc-219--A-5498</t>
  </si>
  <si>
    <t>4043--nc301--4046</t>
  </si>
  <si>
    <t>CANALES 140</t>
  </si>
  <si>
    <t>80--75--nc-2</t>
  </si>
  <si>
    <t>121--nc-2--nc-3--f-129</t>
  </si>
  <si>
    <t>Henato 15678--Monterred -565</t>
  </si>
  <si>
    <t>Henato 15693--</t>
  </si>
  <si>
    <t>Rivera A-4273</t>
  </si>
  <si>
    <t xml:space="preserve">SAN FANDILA </t>
  </si>
  <si>
    <t>7124--A-5506--A5508</t>
  </si>
  <si>
    <t>A-5500--5506--7120-7121</t>
  </si>
  <si>
    <t xml:space="preserve">PORCICOLA SOTO </t>
  </si>
  <si>
    <t>CANALES 248-2</t>
  </si>
  <si>
    <t>CANALES 249-1</t>
  </si>
  <si>
    <t>CANALES 165</t>
  </si>
  <si>
    <t>PORCICOLA PASO BLANCO  199</t>
  </si>
  <si>
    <t>CANALES 164</t>
  </si>
  <si>
    <t xml:space="preserve">PORCICOLA PASO BLANCO  </t>
  </si>
  <si>
    <t>PORCICOLA PASO BLANCO   ( 130 )</t>
  </si>
  <si>
    <t>PORCICOLA PASO BLANCO</t>
  </si>
  <si>
    <t xml:space="preserve">PORCICOLA PASO BLANCO </t>
  </si>
  <si>
    <t>CANALES 128</t>
  </si>
  <si>
    <t>AGROPECUARIA LAS RESES</t>
  </si>
  <si>
    <t>CANALES  250</t>
  </si>
  <si>
    <t>CANALES 251</t>
  </si>
  <si>
    <t>PORCICOLA PASO BLANCO   ( 250 )</t>
  </si>
  <si>
    <t>CANALES 189</t>
  </si>
  <si>
    <t>AGROPECUARIA LA CHEMITA  ( 130 )</t>
  </si>
  <si>
    <t>AGROPECUARIA LA CHEMITA  ( 250  )</t>
  </si>
  <si>
    <t>AGROPECUARIA LA CHEMITA  ( 260 )</t>
  </si>
  <si>
    <t xml:space="preserve">AGROPECUARIA EL TOPETE </t>
  </si>
  <si>
    <t>CANALES 10</t>
  </si>
  <si>
    <t>PORCICOLA SAN BERNARDO</t>
  </si>
  <si>
    <t>CANALES 129</t>
  </si>
  <si>
    <t>AGROPECUARIA LAS RESES ( 251 )</t>
  </si>
  <si>
    <t>4053--4058</t>
  </si>
  <si>
    <t>4047--4058</t>
  </si>
  <si>
    <t>95--100</t>
  </si>
  <si>
    <t>81--100</t>
  </si>
  <si>
    <t>87--100</t>
  </si>
  <si>
    <t>88--100</t>
  </si>
  <si>
    <t>93--100</t>
  </si>
  <si>
    <t>Henato 15756 Navarro A4518</t>
  </si>
  <si>
    <t>2536---2538--NC-108</t>
  </si>
  <si>
    <t>A5517--7188--7189</t>
  </si>
  <si>
    <t>Transferencia S</t>
  </si>
  <si>
    <t>Rivera A-4349</t>
  </si>
  <si>
    <t>Rivera A-4374</t>
  </si>
  <si>
    <t>Rivera A-4350</t>
  </si>
  <si>
    <t>Rivera A-4367</t>
  </si>
  <si>
    <t>Rivera A-4368</t>
  </si>
  <si>
    <t>Rivera A-4369</t>
  </si>
  <si>
    <t>PORCICOLA PASO BLANCO  ( 200 )</t>
  </si>
  <si>
    <t>Rivera A-4370</t>
  </si>
  <si>
    <t>2541--2549</t>
  </si>
  <si>
    <t>AGROPECUARIA LA CHEMITA ( 251 )</t>
  </si>
  <si>
    <t>AGROPECUARIA LA CHEMITA  ( 248 )</t>
  </si>
  <si>
    <t>1111-126</t>
  </si>
  <si>
    <t>2549--2542--nc-106</t>
  </si>
  <si>
    <t>2549--2543--nc-105</t>
  </si>
  <si>
    <t>80--70</t>
  </si>
  <si>
    <t>Rivera A-4371</t>
  </si>
  <si>
    <t>Rivera A-4372</t>
  </si>
  <si>
    <t>Rivera A-4373</t>
  </si>
  <si>
    <t>126--114-NC-6</t>
  </si>
  <si>
    <t>7244--7245</t>
  </si>
  <si>
    <t>Monterre 575--Navarro A-4566</t>
  </si>
  <si>
    <t>2549--2546</t>
  </si>
  <si>
    <t>Rivera A-4416</t>
  </si>
  <si>
    <t>Rivera A-4419</t>
  </si>
  <si>
    <t>Rivera A-4420</t>
  </si>
  <si>
    <t>Rivera A-4421</t>
  </si>
  <si>
    <t>Rivera A-4422</t>
  </si>
  <si>
    <t>Rivera A-4423</t>
  </si>
  <si>
    <t>Rivera A-4441</t>
  </si>
  <si>
    <t>Rivera A-4442</t>
  </si>
  <si>
    <t>Rivera A-4443</t>
  </si>
  <si>
    <t>126--113--NC-5</t>
  </si>
  <si>
    <t>4078-nc-302--4092--</t>
  </si>
  <si>
    <t>139--nc-8--156-</t>
  </si>
  <si>
    <t>7305--7306</t>
  </si>
  <si>
    <t>1684-nc-91--1688</t>
  </si>
  <si>
    <t>CANALES 165-1</t>
  </si>
  <si>
    <t>1688--1683</t>
  </si>
  <si>
    <t>T-3041</t>
  </si>
  <si>
    <t>.</t>
  </si>
  <si>
    <t>Navarro A-4611--Monterred 579</t>
  </si>
  <si>
    <t>1688--1685</t>
  </si>
  <si>
    <t>Rivera A-4479</t>
  </si>
  <si>
    <t>Rivera A-4480</t>
  </si>
  <si>
    <t>Rivera A-4481</t>
  </si>
  <si>
    <t>Rivera A-4482</t>
  </si>
  <si>
    <t>Rivera A-4492</t>
  </si>
  <si>
    <t>Rivera A-4484</t>
  </si>
  <si>
    <t>Rivera A-4485</t>
  </si>
  <si>
    <t>1688--1686</t>
  </si>
  <si>
    <t>173-199</t>
  </si>
  <si>
    <t>Rivera A-4493</t>
  </si>
  <si>
    <t>Rivera A-4494</t>
  </si>
  <si>
    <t>1690--1715</t>
  </si>
  <si>
    <t>7362--7363</t>
  </si>
  <si>
    <t>A-5560-24-Feb</t>
  </si>
  <si>
    <t>Navarro A-4645--Monterred 585</t>
  </si>
  <si>
    <t>189- nc-11</t>
  </si>
  <si>
    <t>sobran 200,000</t>
  </si>
  <si>
    <t>202--209</t>
  </si>
  <si>
    <t>se aplican 200,000</t>
  </si>
  <si>
    <t>1729--1735</t>
  </si>
  <si>
    <t>T-3094</t>
  </si>
  <si>
    <t>ENTRADAS   DE  FEBRERO               2 0 1 6</t>
  </si>
  <si>
    <t>ENTRADAS   DE  M A R Z O              2 0 1 6</t>
  </si>
  <si>
    <t>CANALES 250-2</t>
  </si>
  <si>
    <t>CANALES  245</t>
  </si>
  <si>
    <t>CANALES 257</t>
  </si>
  <si>
    <t>CANALES 34</t>
  </si>
  <si>
    <t>CANALES 216</t>
  </si>
  <si>
    <t>GRANJERO FELIZ</t>
  </si>
  <si>
    <t>CANALES 240</t>
  </si>
  <si>
    <t>CANALES 384</t>
  </si>
  <si>
    <t>5258--5266</t>
  </si>
  <si>
    <t>7433--7434</t>
  </si>
  <si>
    <t>Rivera 4514</t>
  </si>
  <si>
    <t>Rivera 4515</t>
  </si>
  <si>
    <t>Rivera 4516</t>
  </si>
  <si>
    <t>Rivera 4550</t>
  </si>
  <si>
    <t>Rivera 4517</t>
  </si>
  <si>
    <t>Rivera 4519</t>
  </si>
  <si>
    <t>Rivera 4520</t>
  </si>
  <si>
    <t>Monterred 587-588</t>
  </si>
  <si>
    <t>4120--4132</t>
  </si>
  <si>
    <t>1728--</t>
  </si>
  <si>
    <t>2576--2579</t>
  </si>
  <si>
    <t>2578--2579</t>
  </si>
  <si>
    <t>1759-1767</t>
  </si>
  <si>
    <t>1745--1767</t>
  </si>
  <si>
    <t>7478--7479</t>
  </si>
  <si>
    <t>4148--NC-305--4153</t>
  </si>
  <si>
    <t>4153--4134</t>
  </si>
  <si>
    <t>5281--5299</t>
  </si>
  <si>
    <t>5279-5280--5299</t>
  </si>
  <si>
    <t>5289--NC-347--5299</t>
  </si>
  <si>
    <t>5295--5296--5299</t>
  </si>
  <si>
    <t>Monterred 595--596</t>
  </si>
  <si>
    <t>Rivera 4568</t>
  </si>
  <si>
    <t>Rivera 4569</t>
  </si>
  <si>
    <t>Rivera 4570</t>
  </si>
  <si>
    <t>Rivera 4571</t>
  </si>
  <si>
    <t>Rivera 4572</t>
  </si>
  <si>
    <t>Rivera 4573</t>
  </si>
  <si>
    <t>Rivera 4574</t>
  </si>
  <si>
    <t>Navarro 4779-4780</t>
  </si>
  <si>
    <t>4245--4258</t>
  </si>
  <si>
    <t>4256--4258</t>
  </si>
  <si>
    <t>4258--4254</t>
  </si>
  <si>
    <t>7528--7529</t>
  </si>
  <si>
    <t>Rivera 4607</t>
  </si>
  <si>
    <t>Rivera 4608</t>
  </si>
  <si>
    <t>Rivera 4610</t>
  </si>
  <si>
    <t>Rivera 4611</t>
  </si>
  <si>
    <t>Rivera 4612</t>
  </si>
  <si>
    <t>Rivera 4613</t>
  </si>
  <si>
    <t>Rivera 4614</t>
  </si>
  <si>
    <t>1779--1794</t>
  </si>
  <si>
    <t>2580--2596</t>
  </si>
  <si>
    <t>212---225</t>
  </si>
  <si>
    <t>213---nc-12--225</t>
  </si>
  <si>
    <t>AGROPECUARIA EL TOPETE   ( 260-1  )</t>
  </si>
  <si>
    <t>Rivera 4615</t>
  </si>
  <si>
    <t>Rivera 4617</t>
  </si>
  <si>
    <t>Rivera 4649</t>
  </si>
  <si>
    <t>Rivera 4657</t>
  </si>
  <si>
    <t>Rivera 4656</t>
  </si>
  <si>
    <t>Rivera 4658</t>
  </si>
  <si>
    <t>Rivera 4659</t>
  </si>
  <si>
    <t>4272--nc-306-4284</t>
  </si>
  <si>
    <t>4279-4284-4284</t>
  </si>
  <si>
    <t>4263--4284</t>
  </si>
  <si>
    <t>4270--4284</t>
  </si>
  <si>
    <t>1803--1817</t>
  </si>
  <si>
    <t>BAI-7162</t>
  </si>
  <si>
    <t>1817--nc-102 --1808</t>
  </si>
  <si>
    <t>T-3198</t>
  </si>
  <si>
    <t>7586--7587--7588</t>
  </si>
  <si>
    <t>1817---1806</t>
  </si>
  <si>
    <t>CANALES 518</t>
  </si>
  <si>
    <t>CANALES 214</t>
  </si>
  <si>
    <t>CANALES 55</t>
  </si>
  <si>
    <t>AGROPECUARIA EL TOPETE</t>
  </si>
  <si>
    <t>CANALES 258</t>
  </si>
  <si>
    <t>CANALES 26</t>
  </si>
  <si>
    <t>CANALES 256</t>
  </si>
  <si>
    <t>7613-7614-7615-7616</t>
  </si>
  <si>
    <t>4285-4297</t>
  </si>
  <si>
    <t>Navarro 4815--4816</t>
  </si>
  <si>
    <t>7628--7629--A5631</t>
  </si>
  <si>
    <t>Monterr 613 Henato 16372-16374-16375</t>
  </si>
  <si>
    <t>Henato 16334-16335 --Navarro A4803</t>
  </si>
  <si>
    <t>T-3229</t>
  </si>
  <si>
    <t>T-3329</t>
  </si>
  <si>
    <t>ENTRADAS   DE  A B R I L              2 0 1 6</t>
  </si>
  <si>
    <t>4297--4289</t>
  </si>
  <si>
    <t>1823--1827</t>
  </si>
  <si>
    <t>212--214--nc-7--9-</t>
  </si>
  <si>
    <t>AGROPECUARIA EL DORADO  ( -2 )</t>
  </si>
  <si>
    <t>214---210--nc-8</t>
  </si>
  <si>
    <t>1827---1824</t>
  </si>
  <si>
    <t>2633--2646</t>
  </si>
  <si>
    <t>CANALES 12</t>
  </si>
  <si>
    <t>2634--2646</t>
  </si>
  <si>
    <t>BAI--7164</t>
  </si>
  <si>
    <t>Rivera 4709</t>
  </si>
  <si>
    <t>Rivera 4711</t>
  </si>
  <si>
    <t>Rivera 4713</t>
  </si>
  <si>
    <t>Rivera 4712</t>
  </si>
  <si>
    <t>Rivera 4715</t>
  </si>
  <si>
    <t>Rivera 4716</t>
  </si>
  <si>
    <t>Henato 16435-16436</t>
  </si>
  <si>
    <t>1838--1851</t>
  </si>
  <si>
    <t>4313--4328</t>
  </si>
  <si>
    <t>4301--4328</t>
  </si>
  <si>
    <t>4319---4314--4328</t>
  </si>
  <si>
    <t>4320--4328</t>
  </si>
  <si>
    <t>4328--4321</t>
  </si>
  <si>
    <t>4328--4323</t>
  </si>
  <si>
    <t>4328--4322--4324</t>
  </si>
  <si>
    <t>Rivera 4717</t>
  </si>
  <si>
    <t>Rivera 4750</t>
  </si>
  <si>
    <t>Rivera 4751</t>
  </si>
  <si>
    <t>Rivera 4752</t>
  </si>
  <si>
    <t>Rivera 4753</t>
  </si>
  <si>
    <t>Rivera 4754</t>
  </si>
  <si>
    <t>Riera 4755</t>
  </si>
  <si>
    <t>4346--4363</t>
  </si>
  <si>
    <t>7731--7732</t>
  </si>
  <si>
    <t>4363---4345-4341</t>
  </si>
  <si>
    <t>1866---1878</t>
  </si>
  <si>
    <t>1860--1878</t>
  </si>
  <si>
    <t>7676--7677--A-5641</t>
  </si>
  <si>
    <t>Henato 16501--16502</t>
  </si>
  <si>
    <t>4349--4363</t>
  </si>
  <si>
    <t>4234--4243</t>
  </si>
  <si>
    <t>CANALES 247</t>
  </si>
  <si>
    <t>4243--1801--1808</t>
  </si>
  <si>
    <t>Rivera 4782</t>
  </si>
  <si>
    <t>Rivera 4784</t>
  </si>
  <si>
    <t>Rivera 4785</t>
  </si>
  <si>
    <t>Rivera 4786</t>
  </si>
  <si>
    <t>Rivera 4792</t>
  </si>
  <si>
    <t>Rivera 4793</t>
  </si>
  <si>
    <t>Rivera 4794</t>
  </si>
  <si>
    <t>1808--4240</t>
  </si>
  <si>
    <t>1882--1907</t>
  </si>
  <si>
    <t>4254--4269</t>
  </si>
  <si>
    <t>CANALES  80</t>
  </si>
  <si>
    <t>AGROPECUARIA LAS  RESES</t>
  </si>
  <si>
    <t>CANALES 200+  50</t>
  </si>
  <si>
    <t>GANADERA SN FELIPE</t>
  </si>
  <si>
    <t>CANALES  130</t>
  </si>
  <si>
    <t>CANALES  253</t>
  </si>
  <si>
    <t>CANALES  7</t>
  </si>
  <si>
    <t>1907--1897</t>
  </si>
  <si>
    <t>Monterred 627--628</t>
  </si>
  <si>
    <t>4375--4381</t>
  </si>
  <si>
    <t>4372--4381</t>
  </si>
  <si>
    <t>1812-1814</t>
  </si>
  <si>
    <t>1809--1814</t>
  </si>
  <si>
    <t>4383--4402</t>
  </si>
  <si>
    <t>4271--4297</t>
  </si>
  <si>
    <t>Rivera 4837</t>
  </si>
  <si>
    <t>Rivera 4838</t>
  </si>
  <si>
    <t>Rivera 4791</t>
  </si>
  <si>
    <t>Rivera 4840</t>
  </si>
  <si>
    <t>Rivera 4841</t>
  </si>
  <si>
    <t>Rivera 4842</t>
  </si>
  <si>
    <t>Rivera 4843</t>
  </si>
  <si>
    <t>4402--4384</t>
  </si>
  <si>
    <t>4402--4385</t>
  </si>
  <si>
    <t>4297--4287</t>
  </si>
  <si>
    <t>4402--4395</t>
  </si>
  <si>
    <t>BAI--7163</t>
  </si>
  <si>
    <t>31-Mar --01-Abril</t>
  </si>
  <si>
    <t>AGROPECUARIA LA CHEMITA</t>
  </si>
  <si>
    <t>CANALES 244 + 6</t>
  </si>
  <si>
    <t>T-3392</t>
  </si>
  <si>
    <t>X</t>
  </si>
  <si>
    <t>4402--4398-4399</t>
  </si>
  <si>
    <t xml:space="preserve">29-Abril--03-Mayo </t>
  </si>
  <si>
    <t>T-3335</t>
  </si>
  <si>
    <t>7782--7783--7840</t>
  </si>
  <si>
    <t xml:space="preserve">$ 435.07--SOBRANTE DE </t>
  </si>
  <si>
    <t>PROLEDO</t>
  </si>
  <si>
    <t>Jamon</t>
  </si>
  <si>
    <t>EFECTIVO</t>
  </si>
  <si>
    <t>RAUL LEDO</t>
  </si>
  <si>
    <t>Longaniza Casera</t>
  </si>
  <si>
    <t>JOSE LUIS OLVERA</t>
  </si>
  <si>
    <t>Tripas</t>
  </si>
  <si>
    <t>MIGUEL HERRERA</t>
  </si>
  <si>
    <t>RES</t>
  </si>
  <si>
    <t>SAGRADO CORAZON</t>
  </si>
  <si>
    <t>Pata de res</t>
  </si>
  <si>
    <t>LUIS LEDO</t>
  </si>
  <si>
    <t xml:space="preserve">Enchilada </t>
  </si>
  <si>
    <t>NOPALITO</t>
  </si>
  <si>
    <t>Espaldilla</t>
  </si>
  <si>
    <t>Pulpa</t>
  </si>
  <si>
    <t>ALBICIA</t>
  </si>
  <si>
    <t>Chuleta Nat</t>
  </si>
  <si>
    <t>Nota 228611</t>
  </si>
  <si>
    <t>Maquilas</t>
  </si>
  <si>
    <t>JORGE LUIS</t>
  </si>
  <si>
    <t>Carne molida</t>
  </si>
  <si>
    <t xml:space="preserve">CAMPRA </t>
  </si>
  <si>
    <t>Nota 228694</t>
  </si>
  <si>
    <t>GUSTAVO</t>
  </si>
  <si>
    <t>Pernil</t>
  </si>
  <si>
    <t>SR. LEDO</t>
  </si>
  <si>
    <t xml:space="preserve">UN 3 </t>
  </si>
  <si>
    <t>Canal</t>
  </si>
  <si>
    <t>GURA</t>
  </si>
  <si>
    <t>Mazo</t>
  </si>
  <si>
    <t>Nota 228922</t>
  </si>
  <si>
    <t>LEONARDO</t>
  </si>
  <si>
    <t>Manteca/ Sancocho/ Prensado</t>
  </si>
  <si>
    <t>MIGUEL MORENO</t>
  </si>
  <si>
    <t>Cuero canal</t>
  </si>
  <si>
    <t>ASO</t>
  </si>
  <si>
    <t xml:space="preserve">Patas </t>
  </si>
  <si>
    <t>Nota 157127</t>
  </si>
  <si>
    <t>VENTA MOSTRADOR</t>
  </si>
  <si>
    <t>?????</t>
  </si>
  <si>
    <t>Longaniza</t>
  </si>
  <si>
    <t>Nota 229125</t>
  </si>
  <si>
    <t xml:space="preserve">GURA </t>
  </si>
  <si>
    <t>Cuero pierna</t>
  </si>
  <si>
    <t>QUESOS</t>
  </si>
  <si>
    <t xml:space="preserve">quesos </t>
  </si>
  <si>
    <t>CAMPRA</t>
  </si>
  <si>
    <t>GERARDO CARMONA</t>
  </si>
  <si>
    <t>Rem 4276</t>
  </si>
  <si>
    <t xml:space="preserve">JOSE LUIS   </t>
  </si>
  <si>
    <t>Carne P/MOLER</t>
  </si>
  <si>
    <t>ALAMBRES</t>
  </si>
  <si>
    <t>Abierta</t>
  </si>
  <si>
    <t>Rem 4411</t>
  </si>
  <si>
    <t>GABRIEL TUXPAN</t>
  </si>
  <si>
    <t>Res</t>
  </si>
  <si>
    <t>Tlale /manteca</t>
  </si>
  <si>
    <t>Rem 4738</t>
  </si>
  <si>
    <t xml:space="preserve">Carne </t>
  </si>
  <si>
    <t>COSTA DE ORO</t>
  </si>
  <si>
    <t>DEVOLUCIONES</t>
  </si>
  <si>
    <t>TLAMANI</t>
  </si>
  <si>
    <t>Tocineta</t>
  </si>
  <si>
    <t>Enchilada--Longaniza--CHORIZO</t>
  </si>
  <si>
    <t>carnero</t>
  </si>
  <si>
    <t>MIGUEL HERRRA</t>
  </si>
  <si>
    <t xml:space="preserve">Enchilada--Longaniza    </t>
  </si>
  <si>
    <t>BAEZ</t>
  </si>
  <si>
    <t>Sancocho</t>
  </si>
  <si>
    <t>Chuleta</t>
  </si>
  <si>
    <t>Maquila</t>
  </si>
  <si>
    <t xml:space="preserve">Filete basa </t>
  </si>
  <si>
    <t>Res p/molida</t>
  </si>
  <si>
    <t>ALFREDO Veracruz</t>
  </si>
  <si>
    <t>PAVOS</t>
  </si>
  <si>
    <t>Nota 1189</t>
  </si>
  <si>
    <t>varios</t>
  </si>
  <si>
    <t>Nota 229687</t>
  </si>
  <si>
    <t>IVONNE CASTILLO</t>
  </si>
  <si>
    <t>jamon-codillo</t>
  </si>
  <si>
    <t>x</t>
  </si>
  <si>
    <t>Enchilada</t>
  </si>
  <si>
    <t>Pata</t>
  </si>
  <si>
    <t>Chorizo</t>
  </si>
  <si>
    <t>Rem 5919 B</t>
  </si>
  <si>
    <t xml:space="preserve">Costilla ahum---Chuleta </t>
  </si>
  <si>
    <t>CRISTIAN--GRAIELA</t>
  </si>
  <si>
    <t>C.lomo--codillo</t>
  </si>
  <si>
    <t>CARNES DIAZ</t>
  </si>
  <si>
    <t xml:space="preserve">Nana </t>
  </si>
  <si>
    <t xml:space="preserve">C. Roja </t>
  </si>
  <si>
    <t xml:space="preserve">Chuleta Nat </t>
  </si>
  <si>
    <t>Longaniza casera</t>
  </si>
  <si>
    <t>Pierna de Pavo</t>
  </si>
  <si>
    <t>T Salados</t>
  </si>
  <si>
    <t>Nota 361</t>
  </si>
  <si>
    <t>Chuleta ahu,</t>
  </si>
  <si>
    <t>Nota 364</t>
  </si>
  <si>
    <t>Varios</t>
  </si>
  <si>
    <t>ARTURO</t>
  </si>
  <si>
    <t>Espinazo</t>
  </si>
  <si>
    <t>Longaniza, Enchilada</t>
  </si>
  <si>
    <t>Rem 6824-B</t>
  </si>
  <si>
    <t xml:space="preserve">Cabeza </t>
  </si>
  <si>
    <t>Nota 616</t>
  </si>
  <si>
    <t>Canal --Pierna fresca</t>
  </si>
  <si>
    <t>Rem 8074-B</t>
  </si>
  <si>
    <t>CARNE ROJA</t>
  </si>
  <si>
    <t>Carneros</t>
  </si>
  <si>
    <t>longaniza cas y eco</t>
  </si>
  <si>
    <t>Filete BaSA</t>
  </si>
  <si>
    <t xml:space="preserve">VALERIO VERACRUZ </t>
  </si>
  <si>
    <t>??????</t>
  </si>
  <si>
    <t>FRANCO MORALES</t>
  </si>
  <si>
    <t>ASADO</t>
  </si>
  <si>
    <t>BRAZZ 5 DE MAYO</t>
  </si>
  <si>
    <t xml:space="preserve">Canal </t>
  </si>
  <si>
    <t>Longaniza-Enchilada-Chorizo</t>
  </si>
  <si>
    <t>Nota 1098</t>
  </si>
  <si>
    <t>CHARLY</t>
  </si>
  <si>
    <t>Pierca c/c</t>
  </si>
  <si>
    <t>Rem 7710 B</t>
  </si>
  <si>
    <t>GUSTAVO JIMENEZ</t>
  </si>
  <si>
    <t>LUIS HERRERA</t>
  </si>
  <si>
    <t>sesos</t>
  </si>
  <si>
    <t>Rem 7377</t>
  </si>
  <si>
    <t>Pierna fresca</t>
  </si>
  <si>
    <t>SERGIO HERNANDEZ</t>
  </si>
  <si>
    <t>Jamon s/h fresco</t>
  </si>
  <si>
    <t>Rem 7691 B</t>
  </si>
  <si>
    <t>Longaniza-Enchilada</t>
  </si>
  <si>
    <t>Nota 7670-B</t>
  </si>
  <si>
    <t>MORILLOTLA</t>
  </si>
  <si>
    <t>Capote</t>
  </si>
  <si>
    <t>Rem 8197</t>
  </si>
  <si>
    <t>GUILLERMO</t>
  </si>
  <si>
    <t>Sesos</t>
  </si>
  <si>
    <t>Chorizo -longaniza</t>
  </si>
  <si>
    <t>CONCHITA</t>
  </si>
  <si>
    <t>Contra</t>
  </si>
  <si>
    <t>ISRAEL LEDO</t>
  </si>
  <si>
    <t xml:space="preserve">Longaniza-enchilada- </t>
  </si>
  <si>
    <t>nota 1618</t>
  </si>
  <si>
    <t>COMBOS</t>
  </si>
  <si>
    <t>Nota 43836</t>
  </si>
  <si>
    <t>Quesos</t>
  </si>
  <si>
    <t xml:space="preserve">Canal  </t>
  </si>
  <si>
    <t>GRABRIEL TUXPAN</t>
  </si>
  <si>
    <t xml:space="preserve">RAUL  </t>
  </si>
  <si>
    <t>ALAN</t>
  </si>
  <si>
    <t>Capote s/espaldilla</t>
  </si>
  <si>
    <t>CREMERIA SANCHEZ</t>
  </si>
  <si>
    <t xml:space="preserve">Central </t>
  </si>
  <si>
    <t>Nota 2147</t>
  </si>
  <si>
    <t>GUILLERMO ZOQUIAPAN</t>
  </si>
  <si>
    <t>Rem 9545 B</t>
  </si>
  <si>
    <t>JOSELUIS LEDO</t>
  </si>
  <si>
    <t>C /Moler</t>
  </si>
  <si>
    <t xml:space="preserve">Longaniza </t>
  </si>
  <si>
    <t xml:space="preserve">Jamon  </t>
  </si>
  <si>
    <t>23-023</t>
  </si>
  <si>
    <t>MAQUILA</t>
  </si>
  <si>
    <t>GUILLERMINA ZOQUIAPAN</t>
  </si>
  <si>
    <t>Cabeza</t>
  </si>
  <si>
    <t>Rem 9937</t>
  </si>
  <si>
    <t>DOÑA LETY</t>
  </si>
  <si>
    <t>Rem 9938 b</t>
  </si>
  <si>
    <t>quesos</t>
  </si>
  <si>
    <t>LUIS LOPEZ</t>
  </si>
  <si>
    <t>Chuleta Ahum,</t>
  </si>
  <si>
    <t>Rem 9904</t>
  </si>
  <si>
    <t xml:space="preserve">QUESOS </t>
  </si>
  <si>
    <t>OMAR REYES</t>
  </si>
  <si>
    <t>Rem 10489 b</t>
  </si>
  <si>
    <t>nota 2617</t>
  </si>
  <si>
    <t>TAQUITOS PAZ</t>
  </si>
  <si>
    <t>Molida</t>
  </si>
  <si>
    <t>EL COMPAITO</t>
  </si>
  <si>
    <t>Longaniza Cas</t>
  </si>
  <si>
    <t>maquila</t>
  </si>
  <si>
    <t>cubo</t>
  </si>
  <si>
    <t>BRAZILIAN BUFFET</t>
  </si>
  <si>
    <t>JAVIER LUNA</t>
  </si>
  <si>
    <t>( 7.10,.)</t>
  </si>
  <si>
    <t>Valor incorrecto en sistema</t>
  </si>
  <si>
    <t>VARIOS</t>
  </si>
  <si>
    <t>Jamon Ahum</t>
  </si>
  <si>
    <t>CENTRO COMERCIAL A</t>
  </si>
  <si>
    <t>FRANCISCO SANCHEZ</t>
  </si>
  <si>
    <t>cabeza</t>
  </si>
  <si>
    <t xml:space="preserve">( 4.90.,) </t>
  </si>
  <si>
    <t>GUILLERMINA</t>
  </si>
  <si>
    <t>Cañas</t>
  </si>
  <si>
    <t>VALERIO</t>
  </si>
  <si>
    <t>Combo</t>
  </si>
  <si>
    <t xml:space="preserve">Carnero </t>
  </si>
  <si>
    <t>Chuleta Amer</t>
  </si>
  <si>
    <t>Jamon c/h</t>
  </si>
  <si>
    <t>Nota 226987</t>
  </si>
  <si>
    <t>Carne p/moler</t>
  </si>
  <si>
    <t>LEONARDO S</t>
  </si>
  <si>
    <t>CARNES ALI</t>
  </si>
  <si>
    <t>cabeza/manteca</t>
  </si>
  <si>
    <t xml:space="preserve">GUSTAV </t>
  </si>
  <si>
    <t>Chamorros</t>
  </si>
  <si>
    <t>CORONA</t>
  </si>
  <si>
    <t>Chambarete</t>
  </si>
  <si>
    <t>GERARDO PULIDO</t>
  </si>
  <si>
    <t>Longaniza Econ</t>
  </si>
  <si>
    <t>544.8 KG</t>
  </si>
  <si>
    <t>Pata res</t>
  </si>
  <si>
    <t xml:space="preserve">BRAZIL  </t>
  </si>
  <si>
    <t>Rem 171</t>
  </si>
  <si>
    <t xml:space="preserve">Chuleta Ahum  </t>
  </si>
  <si>
    <t>Nota 227447</t>
  </si>
  <si>
    <t>IVON</t>
  </si>
  <si>
    <t>Manteca</t>
  </si>
  <si>
    <t>Menudo</t>
  </si>
  <si>
    <t>Nota 227583</t>
  </si>
  <si>
    <t>CARNICERIA BARBIE</t>
  </si>
  <si>
    <t>Codillo</t>
  </si>
  <si>
    <t>Papada</t>
  </si>
  <si>
    <t>Pecho</t>
  </si>
  <si>
    <t>Delantero</t>
  </si>
  <si>
    <t>CENTRAL</t>
  </si>
  <si>
    <t>Cuero papel</t>
  </si>
  <si>
    <t>GONZALO RAMIREZ</t>
  </si>
  <si>
    <t>Manitas Y PATITAS</t>
  </si>
  <si>
    <t>Rem 1995</t>
  </si>
  <si>
    <t>OMAR</t>
  </si>
  <si>
    <t>Rem 2099-B</t>
  </si>
  <si>
    <t>chuleta Ahum- Nat</t>
  </si>
  <si>
    <t>Nota 227987</t>
  </si>
  <si>
    <t>GIOVANNY</t>
  </si>
  <si>
    <t>LA SORPRESA</t>
  </si>
  <si>
    <t>asadero</t>
  </si>
  <si>
    <t>RAMON RUIZ</t>
  </si>
  <si>
    <t>Manita</t>
  </si>
  <si>
    <t>Rem 2357 B</t>
  </si>
  <si>
    <t>ALFREDO ALDUCIN</t>
  </si>
  <si>
    <t>Rem 2342 B</t>
  </si>
  <si>
    <t>EL COCHINITO</t>
  </si>
  <si>
    <t>Descarne</t>
  </si>
  <si>
    <t>Jamon s/h</t>
  </si>
  <si>
    <t xml:space="preserve">Cabeza  </t>
  </si>
  <si>
    <t>Tocino</t>
  </si>
  <si>
    <t xml:space="preserve">Pecho </t>
  </si>
  <si>
    <t>Cabeza de L</t>
  </si>
  <si>
    <t>Nota 228469</t>
  </si>
  <si>
    <t>SEBASTIAN</t>
  </si>
  <si>
    <t>sebastiaan</t>
  </si>
  <si>
    <t>ENTRADAS  CANALES  DEL MES DE     M A R Z O                    2 0 1 6</t>
  </si>
  <si>
    <t>ENTRADAS CANALES  DEL MES DE     A B R I L                     2 0 1 6</t>
  </si>
  <si>
    <t>ENTRADAS CANALES   DEL MES DE     F E B R E R O                   2 0 1 6</t>
  </si>
  <si>
    <t>ENTRADAS  CANALES    DEL MES DE     E N E R O                   2 0 1 6</t>
  </si>
  <si>
    <t>VIKI</t>
  </si>
  <si>
    <t xml:space="preserve">Pernil </t>
  </si>
  <si>
    <t>QUESOS SANCHEZ</t>
  </si>
  <si>
    <t>RODRIGO LEYVA</t>
  </si>
  <si>
    <t>Lomo enchilado</t>
  </si>
  <si>
    <t>Lomo</t>
  </si>
  <si>
    <t>CARNE</t>
  </si>
  <si>
    <t>DEVOLUCION NU3</t>
  </si>
  <si>
    <t>ADRIAN JUAREZ</t>
  </si>
  <si>
    <t>CANAL</t>
  </si>
  <si>
    <t>PULIDO</t>
  </si>
  <si>
    <t>Patas</t>
  </si>
  <si>
    <t>para de res</t>
  </si>
  <si>
    <t>Carne P/moler</t>
  </si>
  <si>
    <t>VALERIO FIGUEROA</t>
  </si>
  <si>
    <t>Chamorro</t>
  </si>
  <si>
    <t>NU3</t>
  </si>
  <si>
    <t>Pernil jamon sh</t>
  </si>
  <si>
    <t>Pierna</t>
  </si>
  <si>
    <t>BASILIO</t>
  </si>
  <si>
    <t>NOTA 3154</t>
  </si>
  <si>
    <t xml:space="preserve">longaniza cas </t>
  </si>
  <si>
    <t>chorizo-enchilada-Long</t>
  </si>
  <si>
    <t xml:space="preserve">07-Abril --08-Abril </t>
  </si>
  <si>
    <t>pata res</t>
  </si>
  <si>
    <t>Sr. LEDO</t>
  </si>
  <si>
    <t>UN 3</t>
  </si>
  <si>
    <t>pulpa esp</t>
  </si>
  <si>
    <t>nota 3549</t>
  </si>
  <si>
    <t>nota 3446</t>
  </si>
  <si>
    <t>Chuleta Ahum</t>
  </si>
  <si>
    <t>nota 3410</t>
  </si>
  <si>
    <t>ARANZA</t>
  </si>
  <si>
    <t xml:space="preserve">chorizo  </t>
  </si>
  <si>
    <t>manita-canal-mazo</t>
  </si>
  <si>
    <t>ZAVALETA</t>
  </si>
  <si>
    <t>pata</t>
  </si>
  <si>
    <t>DELEITA</t>
  </si>
  <si>
    <t>Remision 12198 B</t>
  </si>
  <si>
    <t>Remision 12222 B</t>
  </si>
  <si>
    <t>SRAGRADO CORAZON Heroes</t>
  </si>
  <si>
    <t>Jamon S/H</t>
  </si>
  <si>
    <t xml:space="preserve">Carne Roja </t>
  </si>
  <si>
    <t>Nota 3718</t>
  </si>
  <si>
    <t>Nota 3870</t>
  </si>
  <si>
    <t>Enchilada-Longaniza</t>
  </si>
  <si>
    <t>HABANO</t>
  </si>
  <si>
    <t>BRAZILIAN B</t>
  </si>
  <si>
    <t>RODRIGO SILVA</t>
  </si>
  <si>
    <t xml:space="preserve">Chuleta </t>
  </si>
  <si>
    <t>Manitas</t>
  </si>
  <si>
    <t>Remision 13215 B</t>
  </si>
  <si>
    <t>MIGUEL M</t>
  </si>
  <si>
    <t>Nota 4282</t>
  </si>
  <si>
    <t>C M R</t>
  </si>
  <si>
    <t>Carnero</t>
  </si>
  <si>
    <t>HECTOR PIEDRAS</t>
  </si>
  <si>
    <t>Nota 163916</t>
  </si>
  <si>
    <t>Nota 4627</t>
  </si>
  <si>
    <t>pulpa</t>
  </si>
  <si>
    <t>HARBANO</t>
  </si>
  <si>
    <t>Cabeza de lomo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</si>
</sst>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4" formatCode="_-&quot;$&quot;* #,##0.00_-;\-&quot;$&quot;* #,##0.00_-;_-&quot;$&quot;* &quot;-&quot;??_-;_-@_-"/>
    <numFmt numFmtId="164" formatCode="[$$-80A]#,##0.00"/>
    <numFmt numFmtId="165" formatCode="[$-C0A]dd\-mmm\-yy;@"/>
    <numFmt numFmtId="166" formatCode="[$-C0A]d\-mmm\-yy;@"/>
    <numFmt numFmtId="167" formatCode="&quot;$&quot;#,##0.00"/>
    <numFmt numFmtId="168" formatCode="_-[$$-80A]* #,##0.00_-;\-[$$-80A]* #,##0.00_-;_-[$$-80A]* &quot;-&quot;??_-;_-@_-"/>
    <numFmt numFmtId="169" formatCode="[$$-80A]#,##0.00;\-[$$-80A]#,##0.00"/>
    <numFmt numFmtId="170" formatCode="0.000"/>
    <numFmt numFmtId="171" formatCode="[$-C0A]d\-mmm;@"/>
  </numFmts>
  <fonts count="7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4"/>
      <color rgb="FF0000FF"/>
      <name val="Calibri"/>
      <family val="2"/>
      <scheme val="minor"/>
    </font>
    <font>
      <sz val="2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32"/>
      <color theme="1"/>
      <name val="Calibri"/>
      <family val="1"/>
      <scheme val="minor"/>
    </font>
    <font>
      <b/>
      <sz val="11"/>
      <color theme="1"/>
      <name val="Calibri"/>
      <family val="1"/>
      <scheme val="minor"/>
    </font>
    <font>
      <sz val="32"/>
      <color theme="1"/>
      <name val="Calibri"/>
      <family val="1"/>
      <scheme val="minor"/>
    </font>
    <font>
      <b/>
      <sz val="18"/>
      <color theme="1"/>
      <name val="Calibri"/>
      <family val="1"/>
      <scheme val="minor"/>
    </font>
    <font>
      <b/>
      <sz val="10"/>
      <color theme="1"/>
      <name val="Calibri"/>
      <family val="1"/>
      <scheme val="minor"/>
    </font>
    <font>
      <b/>
      <sz val="9"/>
      <color theme="1"/>
      <name val="Calibri"/>
      <family val="1"/>
      <scheme val="minor"/>
    </font>
    <font>
      <sz val="10"/>
      <color theme="1"/>
      <name val="Calibri"/>
      <family val="2"/>
      <scheme val="minor"/>
    </font>
    <font>
      <b/>
      <sz val="11"/>
      <color rgb="FF0000FF"/>
      <name val="Calibri"/>
      <family val="1"/>
      <scheme val="minor"/>
    </font>
    <font>
      <b/>
      <sz val="8"/>
      <color rgb="FF0000FF"/>
      <name val="Calibri"/>
      <family val="1"/>
      <scheme val="minor"/>
    </font>
    <font>
      <sz val="9"/>
      <color theme="1"/>
      <name val="Calibri"/>
      <family val="2"/>
      <scheme val="minor"/>
    </font>
    <font>
      <b/>
      <i/>
      <sz val="11"/>
      <color theme="1"/>
      <name val="Calibri"/>
      <family val="1"/>
      <scheme val="minor"/>
    </font>
    <font>
      <sz val="9"/>
      <color theme="1"/>
      <name val="Calibri"/>
      <family val="1"/>
      <scheme val="minor"/>
    </font>
    <font>
      <sz val="11"/>
      <color theme="1"/>
      <name val="Calibri"/>
      <family val="1"/>
      <scheme val="minor"/>
    </font>
    <font>
      <sz val="10"/>
      <color theme="1"/>
      <name val="Calibri"/>
      <family val="1"/>
      <scheme val="minor"/>
    </font>
    <font>
      <b/>
      <sz val="8"/>
      <color theme="1"/>
      <name val="Calibri"/>
      <family val="1"/>
      <scheme val="minor"/>
    </font>
    <font>
      <b/>
      <sz val="8"/>
      <color theme="9" tint="-0.499984740745262"/>
      <name val="Calibri"/>
      <family val="1"/>
      <scheme val="minor"/>
    </font>
    <font>
      <b/>
      <sz val="12"/>
      <color theme="1"/>
      <name val="Calibri"/>
      <family val="1"/>
      <scheme val="minor"/>
    </font>
    <font>
      <b/>
      <sz val="12"/>
      <color theme="8" tint="-0.249977111117893"/>
      <name val="Calibri"/>
      <family val="1"/>
      <scheme val="minor"/>
    </font>
    <font>
      <b/>
      <sz val="12"/>
      <color rgb="FF0000FF"/>
      <name val="Calibri"/>
      <family val="1"/>
      <scheme val="minor"/>
    </font>
    <font>
      <b/>
      <sz val="12"/>
      <color rgb="FF0070C0"/>
      <name val="Calibri"/>
      <family val="1"/>
      <scheme val="minor"/>
    </font>
    <font>
      <b/>
      <sz val="9"/>
      <color theme="1"/>
      <name val="Calibri"/>
      <family val="2"/>
      <scheme val="minor"/>
    </font>
    <font>
      <b/>
      <i/>
      <sz val="8"/>
      <color theme="1"/>
      <name val="Calibri"/>
      <family val="1"/>
      <scheme val="minor"/>
    </font>
    <font>
      <b/>
      <sz val="14"/>
      <color theme="1"/>
      <name val="Calibri"/>
      <family val="1"/>
      <scheme val="minor"/>
    </font>
    <font>
      <sz val="8"/>
      <color theme="1"/>
      <name val="Calibri"/>
      <family val="1"/>
      <scheme val="minor"/>
    </font>
    <font>
      <b/>
      <sz val="11"/>
      <color theme="6" tint="-0.249977111117893"/>
      <name val="Calibri"/>
      <family val="1"/>
      <scheme val="minor"/>
    </font>
    <font>
      <b/>
      <i/>
      <sz val="11"/>
      <color rgb="FF0000FF"/>
      <name val="Calibri"/>
      <family val="1"/>
      <scheme val="minor"/>
    </font>
    <font>
      <b/>
      <i/>
      <sz val="14"/>
      <color theme="1"/>
      <name val="Calibri"/>
      <family val="1"/>
      <scheme val="minor"/>
    </font>
    <font>
      <b/>
      <sz val="10"/>
      <color rgb="FF0000FF"/>
      <name val="Calibri"/>
      <family val="1"/>
      <scheme val="minor"/>
    </font>
    <font>
      <b/>
      <sz val="11"/>
      <color theme="5" tint="-0.249977111117893"/>
      <name val="Calibri"/>
      <family val="1"/>
      <scheme val="minor"/>
    </font>
    <font>
      <b/>
      <sz val="11"/>
      <color rgb="FFFF0000"/>
      <name val="Calibri"/>
      <family val="1"/>
      <scheme val="minor"/>
    </font>
    <font>
      <b/>
      <sz val="11"/>
      <name val="Calibri"/>
      <family val="1"/>
      <scheme val="minor"/>
    </font>
    <font>
      <b/>
      <sz val="14"/>
      <color rgb="FF0000FF"/>
      <name val="Calibri"/>
      <family val="1"/>
      <scheme val="minor"/>
    </font>
    <font>
      <b/>
      <sz val="11"/>
      <color rgb="FF0033CC"/>
      <name val="Calibri"/>
      <family val="1"/>
      <scheme val="minor"/>
    </font>
    <font>
      <b/>
      <sz val="3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rgb="FF0033CC"/>
      <name val="Calibri"/>
      <family val="2"/>
      <scheme val="minor"/>
    </font>
    <font>
      <b/>
      <sz val="8"/>
      <color rgb="FF0033CC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rgb="FF0033CC"/>
      <name val="Calibri"/>
      <family val="2"/>
      <scheme val="minor"/>
    </font>
    <font>
      <b/>
      <sz val="11"/>
      <color rgb="FF0033CC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9"/>
      <color rgb="FF0000FF"/>
      <name val="Calibri"/>
      <family val="1"/>
      <scheme val="minor"/>
    </font>
    <font>
      <sz val="11"/>
      <color rgb="FF0000FF"/>
      <name val="Calibri"/>
      <family val="1"/>
      <scheme val="minor"/>
    </font>
    <font>
      <b/>
      <sz val="8"/>
      <color rgb="FF0000FF"/>
      <name val="Calibri"/>
      <family val="2"/>
      <scheme val="minor"/>
    </font>
    <font>
      <sz val="11"/>
      <color rgb="FF0033CC"/>
      <name val="Calibri"/>
      <family val="2"/>
      <scheme val="minor"/>
    </font>
    <font>
      <b/>
      <sz val="10"/>
      <color rgb="FF0033CC"/>
      <name val="Calibri"/>
      <family val="1"/>
      <scheme val="minor"/>
    </font>
    <font>
      <b/>
      <sz val="9"/>
      <color rgb="FF0033CC"/>
      <name val="Calibri"/>
      <family val="1"/>
      <scheme val="minor"/>
    </font>
    <font>
      <sz val="11"/>
      <color rgb="FF0033CC"/>
      <name val="Calibri"/>
      <family val="1"/>
      <scheme val="minor"/>
    </font>
    <font>
      <sz val="10"/>
      <color rgb="FF0000FF"/>
      <name val="Calibri"/>
      <family val="1"/>
      <scheme val="minor"/>
    </font>
    <font>
      <sz val="12"/>
      <color theme="1"/>
      <name val="Calibri"/>
      <family val="1"/>
      <scheme val="minor"/>
    </font>
    <font>
      <sz val="11"/>
      <color rgb="FF0000FF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32"/>
      <color theme="1"/>
      <name val="Cambria"/>
      <family val="1"/>
      <scheme val="major"/>
    </font>
    <font>
      <b/>
      <sz val="11"/>
      <color theme="1"/>
      <name val="Cambria"/>
      <family val="1"/>
      <scheme val="major"/>
    </font>
    <font>
      <b/>
      <sz val="10"/>
      <color theme="1"/>
      <name val="Cambria"/>
      <family val="1"/>
      <scheme val="major"/>
    </font>
    <font>
      <b/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FF"/>
      <name val="Cambria"/>
      <family val="1"/>
      <scheme val="major"/>
    </font>
    <font>
      <b/>
      <sz val="11"/>
      <name val="Calibri"/>
      <family val="2"/>
      <scheme val="minor"/>
    </font>
    <font>
      <b/>
      <sz val="11"/>
      <color theme="6" tint="-0.249977111117893"/>
      <name val="Calibri"/>
      <family val="2"/>
      <scheme val="minor"/>
    </font>
    <font>
      <b/>
      <sz val="11"/>
      <color rgb="FFC00000"/>
      <name val="Cambria"/>
      <family val="1"/>
      <scheme val="major"/>
    </font>
    <font>
      <b/>
      <sz val="11"/>
      <color rgb="FFC00000"/>
      <name val="Calibri"/>
      <family val="1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</fills>
  <borders count="46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/>
      <right/>
      <top style="double">
        <color auto="1"/>
      </top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medium">
        <color indexed="64"/>
      </right>
      <top/>
      <bottom style="double">
        <color indexed="64"/>
      </bottom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thick">
        <color auto="1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auto="1"/>
      </left>
      <right/>
      <top style="double">
        <color auto="1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10">
    <xf numFmtId="0" fontId="0" fillId="0" borderId="0" xfId="0"/>
    <xf numFmtId="0" fontId="3" fillId="0" borderId="0" xfId="0" applyFont="1" applyAlignment="1">
      <alignment horizontal="center"/>
    </xf>
    <xf numFmtId="0" fontId="4" fillId="0" borderId="0" xfId="0" applyFont="1" applyFill="1" applyBorder="1" applyAlignment="1"/>
    <xf numFmtId="0" fontId="5" fillId="0" borderId="1" xfId="0" applyFont="1" applyFill="1" applyBorder="1" applyAlignment="1"/>
    <xf numFmtId="0" fontId="5" fillId="0" borderId="0" xfId="0" applyFont="1" applyFill="1" applyBorder="1" applyAlignment="1"/>
    <xf numFmtId="2" fontId="5" fillId="0" borderId="0" xfId="0" applyNumberFormat="1" applyFont="1" applyFill="1" applyBorder="1" applyAlignment="1"/>
    <xf numFmtId="0" fontId="8" fillId="0" borderId="0" xfId="0" applyFont="1"/>
    <xf numFmtId="164" fontId="8" fillId="0" borderId="2" xfId="0" applyNumberFormat="1" applyFont="1" applyBorder="1"/>
    <xf numFmtId="0" fontId="9" fillId="4" borderId="0" xfId="0" applyFont="1" applyFill="1" applyAlignment="1">
      <alignment horizontal="center"/>
    </xf>
    <xf numFmtId="0" fontId="10" fillId="4" borderId="0" xfId="0" applyFont="1" applyFill="1" applyAlignment="1">
      <alignment horizontal="center"/>
    </xf>
    <xf numFmtId="165" fontId="8" fillId="0" borderId="0" xfId="0" applyNumberFormat="1" applyFont="1" applyAlignment="1">
      <alignment horizontal="center" vertical="center" wrapText="1"/>
    </xf>
    <xf numFmtId="165" fontId="11" fillId="6" borderId="0" xfId="0" applyNumberFormat="1" applyFont="1" applyFill="1" applyAlignment="1">
      <alignment horizontal="center" vertical="center" wrapText="1"/>
    </xf>
    <xf numFmtId="0" fontId="12" fillId="7" borderId="0" xfId="0" applyFont="1" applyFill="1" applyAlignment="1">
      <alignment horizontal="center" vertical="center" wrapText="1"/>
    </xf>
    <xf numFmtId="164" fontId="8" fillId="8" borderId="0" xfId="0" applyNumberFormat="1" applyFont="1" applyFill="1" applyAlignment="1">
      <alignment horizontal="center"/>
    </xf>
    <xf numFmtId="0" fontId="3" fillId="0" borderId="3" xfId="0" applyFont="1" applyBorder="1" applyAlignment="1">
      <alignment horizontal="center"/>
    </xf>
    <xf numFmtId="0" fontId="0" fillId="0" borderId="4" xfId="0" applyBorder="1"/>
    <xf numFmtId="0" fontId="0" fillId="4" borderId="5" xfId="0" applyFill="1" applyBorder="1"/>
    <xf numFmtId="0" fontId="0" fillId="9" borderId="5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2" fontId="0" fillId="0" borderId="4" xfId="0" applyNumberForma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2" fillId="0" borderId="0" xfId="0" applyFont="1" applyAlignment="1">
      <alignment horizontal="left"/>
    </xf>
    <xf numFmtId="4" fontId="8" fillId="0" borderId="0" xfId="0" applyNumberFormat="1" applyFont="1"/>
    <xf numFmtId="166" fontId="8" fillId="0" borderId="0" xfId="0" applyNumberFormat="1" applyFont="1" applyAlignment="1">
      <alignment horizontal="center"/>
    </xf>
    <xf numFmtId="1" fontId="8" fillId="0" borderId="0" xfId="0" applyNumberFormat="1" applyFont="1" applyAlignment="1">
      <alignment horizontal="center" wrapText="1"/>
    </xf>
    <xf numFmtId="4" fontId="8" fillId="0" borderId="0" xfId="0" applyNumberFormat="1" applyFont="1" applyAlignment="1">
      <alignment horizontal="right"/>
    </xf>
    <xf numFmtId="2" fontId="8" fillId="0" borderId="0" xfId="0" applyNumberFormat="1" applyFont="1" applyAlignment="1">
      <alignment horizontal="right"/>
    </xf>
    <xf numFmtId="164" fontId="8" fillId="0" borderId="0" xfId="0" applyNumberFormat="1" applyFont="1" applyAlignment="1">
      <alignment horizontal="center"/>
    </xf>
    <xf numFmtId="164" fontId="8" fillId="0" borderId="6" xfId="0" applyNumberFormat="1" applyFont="1" applyBorder="1"/>
    <xf numFmtId="164" fontId="14" fillId="0" borderId="0" xfId="0" applyNumberFormat="1" applyFont="1" applyAlignment="1">
      <alignment horizontal="center"/>
    </xf>
    <xf numFmtId="165" fontId="14" fillId="0" borderId="7" xfId="0" applyNumberFormat="1" applyFont="1" applyBorder="1" applyAlignment="1">
      <alignment horizontal="center"/>
    </xf>
    <xf numFmtId="165" fontId="14" fillId="0" borderId="0" xfId="0" applyNumberFormat="1" applyFont="1" applyBorder="1" applyAlignment="1">
      <alignment horizontal="center"/>
    </xf>
    <xf numFmtId="0" fontId="15" fillId="0" borderId="0" xfId="0" applyFont="1" applyBorder="1" applyAlignment="1">
      <alignment horizontal="center"/>
    </xf>
    <xf numFmtId="164" fontId="14" fillId="0" borderId="0" xfId="0" applyNumberFormat="1" applyFont="1"/>
    <xf numFmtId="0" fontId="0" fillId="10" borderId="0" xfId="0" applyFill="1"/>
    <xf numFmtId="167" fontId="16" fillId="0" borderId="0" xfId="0" applyNumberFormat="1" applyFont="1" applyFill="1" applyAlignment="1">
      <alignment horizontal="center"/>
    </xf>
    <xf numFmtId="16" fontId="0" fillId="0" borderId="0" xfId="0" applyNumberFormat="1" applyFill="1"/>
    <xf numFmtId="4" fontId="0" fillId="0" borderId="0" xfId="0" applyNumberFormat="1" applyFill="1" applyAlignment="1">
      <alignment horizontal="right"/>
    </xf>
    <xf numFmtId="0" fontId="0" fillId="0" borderId="0" xfId="0" applyFill="1" applyAlignment="1">
      <alignment horizontal="center"/>
    </xf>
    <xf numFmtId="4" fontId="17" fillId="0" borderId="0" xfId="0" applyNumberFormat="1" applyFont="1" applyFill="1"/>
    <xf numFmtId="2" fontId="0" fillId="0" borderId="0" xfId="0" applyNumberFormat="1" applyFill="1"/>
    <xf numFmtId="0" fontId="0" fillId="0" borderId="5" xfId="0" applyBorder="1" applyAlignment="1">
      <alignment horizontal="center"/>
    </xf>
    <xf numFmtId="0" fontId="2" fillId="0" borderId="5" xfId="0" applyFont="1" applyBorder="1" applyAlignment="1">
      <alignment horizontal="left"/>
    </xf>
    <xf numFmtId="4" fontId="8" fillId="0" borderId="5" xfId="0" applyNumberFormat="1" applyFont="1" applyBorder="1" applyAlignment="1">
      <alignment horizontal="center"/>
    </xf>
    <xf numFmtId="166" fontId="8" fillId="0" borderId="5" xfId="0" applyNumberFormat="1" applyFont="1" applyBorder="1" applyAlignment="1">
      <alignment horizontal="center"/>
    </xf>
    <xf numFmtId="1" fontId="8" fillId="0" borderId="5" xfId="0" applyNumberFormat="1" applyFont="1" applyBorder="1" applyAlignment="1">
      <alignment horizontal="center" wrapText="1"/>
    </xf>
    <xf numFmtId="2" fontId="8" fillId="10" borderId="8" xfId="0" applyNumberFormat="1" applyFont="1" applyFill="1" applyBorder="1" applyAlignment="1">
      <alignment horizontal="center"/>
    </xf>
    <xf numFmtId="164" fontId="8" fillId="0" borderId="5" xfId="0" applyNumberFormat="1" applyFont="1" applyBorder="1" applyAlignment="1">
      <alignment horizontal="center"/>
    </xf>
    <xf numFmtId="164" fontId="8" fillId="11" borderId="5" xfId="0" applyNumberFormat="1" applyFont="1" applyFill="1" applyBorder="1" applyAlignment="1">
      <alignment horizontal="center" wrapText="1"/>
    </xf>
    <xf numFmtId="0" fontId="13" fillId="0" borderId="5" xfId="0" applyFont="1" applyBorder="1" applyAlignment="1">
      <alignment horizontal="center"/>
    </xf>
    <xf numFmtId="0" fontId="8" fillId="0" borderId="10" xfId="0" applyFont="1" applyBorder="1"/>
    <xf numFmtId="0" fontId="0" fillId="0" borderId="11" xfId="0" applyBorder="1" applyAlignment="1">
      <alignment horizontal="center"/>
    </xf>
    <xf numFmtId="0" fontId="16" fillId="0" borderId="11" xfId="0" applyFont="1" applyFill="1" applyBorder="1" applyAlignment="1">
      <alignment horizontal="center"/>
    </xf>
    <xf numFmtId="0" fontId="13" fillId="0" borderId="12" xfId="0" applyFont="1" applyBorder="1" applyAlignment="1">
      <alignment horizontal="center"/>
    </xf>
    <xf numFmtId="0" fontId="16" fillId="0" borderId="11" xfId="0" applyFont="1" applyBorder="1" applyAlignment="1">
      <alignment horizontal="center"/>
    </xf>
    <xf numFmtId="0" fontId="13" fillId="0" borderId="11" xfId="0" applyFont="1" applyBorder="1" applyAlignment="1">
      <alignment horizontal="center"/>
    </xf>
    <xf numFmtId="165" fontId="11" fillId="0" borderId="0" xfId="0" applyNumberFormat="1" applyFont="1" applyBorder="1" applyAlignment="1">
      <alignment horizontal="center"/>
    </xf>
    <xf numFmtId="165" fontId="14" fillId="0" borderId="13" xfId="0" applyNumberFormat="1" applyFont="1" applyBorder="1" applyAlignment="1">
      <alignment horizontal="center"/>
    </xf>
    <xf numFmtId="0" fontId="8" fillId="0" borderId="4" xfId="0" applyFont="1" applyFill="1" applyBorder="1"/>
    <xf numFmtId="0" fontId="2" fillId="0" borderId="0" xfId="0" applyFont="1" applyFill="1" applyBorder="1" applyAlignment="1">
      <alignment horizontal="left"/>
    </xf>
    <xf numFmtId="4" fontId="8" fillId="0" borderId="0" xfId="0" applyNumberFormat="1" applyFont="1" applyFill="1" applyBorder="1"/>
    <xf numFmtId="166" fontId="8" fillId="0" borderId="0" xfId="0" applyNumberFormat="1" applyFont="1" applyFill="1" applyBorder="1" applyAlignment="1">
      <alignment horizontal="center"/>
    </xf>
    <xf numFmtId="4" fontId="8" fillId="0" borderId="0" xfId="0" applyNumberFormat="1" applyFont="1" applyFill="1" applyBorder="1" applyAlignment="1">
      <alignment horizontal="right"/>
    </xf>
    <xf numFmtId="4" fontId="8" fillId="10" borderId="14" xfId="0" applyNumberFormat="1" applyFont="1" applyFill="1" applyBorder="1" applyAlignment="1">
      <alignment horizontal="right"/>
    </xf>
    <xf numFmtId="164" fontId="8" fillId="0" borderId="0" xfId="0" applyNumberFormat="1" applyFont="1" applyFill="1" applyBorder="1" applyAlignment="1">
      <alignment horizontal="center"/>
    </xf>
    <xf numFmtId="164" fontId="8" fillId="0" borderId="0" xfId="0" applyNumberFormat="1" applyFont="1" applyFill="1" applyBorder="1" applyAlignment="1">
      <alignment horizontal="center" wrapText="1"/>
    </xf>
    <xf numFmtId="166" fontId="8" fillId="0" borderId="0" xfId="0" applyNumberFormat="1" applyFont="1" applyFill="1" applyAlignment="1">
      <alignment wrapText="1"/>
    </xf>
    <xf numFmtId="164" fontId="8" fillId="0" borderId="0" xfId="0" applyNumberFormat="1" applyFont="1" applyFill="1" applyBorder="1"/>
    <xf numFmtId="0" fontId="19" fillId="0" borderId="0" xfId="0" applyFont="1" applyFill="1" applyBorder="1" applyAlignment="1">
      <alignment horizontal="center"/>
    </xf>
    <xf numFmtId="0" fontId="18" fillId="0" borderId="0" xfId="0" applyFont="1" applyFill="1" applyBorder="1" applyAlignment="1">
      <alignment horizontal="center"/>
    </xf>
    <xf numFmtId="0" fontId="20" fillId="0" borderId="0" xfId="0" applyFont="1" applyFill="1" applyBorder="1" applyAlignment="1">
      <alignment horizontal="center"/>
    </xf>
    <xf numFmtId="0" fontId="19" fillId="0" borderId="0" xfId="0" applyFont="1" applyFill="1"/>
    <xf numFmtId="165" fontId="11" fillId="0" borderId="0" xfId="0" applyNumberFormat="1" applyFont="1" applyFill="1" applyBorder="1" applyAlignment="1">
      <alignment horizontal="center"/>
    </xf>
    <xf numFmtId="164" fontId="8" fillId="0" borderId="0" xfId="0" applyNumberFormat="1" applyFont="1" applyFill="1" applyAlignment="1">
      <alignment horizontal="center"/>
    </xf>
    <xf numFmtId="165" fontId="12" fillId="0" borderId="0" xfId="0" applyNumberFormat="1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164" fontId="11" fillId="0" borderId="0" xfId="0" applyNumberFormat="1" applyFont="1" applyFill="1"/>
    <xf numFmtId="0" fontId="0" fillId="0" borderId="0" xfId="0" applyFill="1"/>
    <xf numFmtId="0" fontId="2" fillId="0" borderId="4" xfId="0" applyFont="1" applyFill="1" applyBorder="1" applyAlignment="1">
      <alignment horizontal="left"/>
    </xf>
    <xf numFmtId="4" fontId="8" fillId="0" borderId="4" xfId="0" applyNumberFormat="1" applyFont="1" applyFill="1" applyBorder="1" applyAlignment="1">
      <alignment horizontal="center"/>
    </xf>
    <xf numFmtId="166" fontId="8" fillId="0" borderId="4" xfId="0" applyNumberFormat="1" applyFont="1" applyFill="1" applyBorder="1" applyAlignment="1">
      <alignment horizontal="center"/>
    </xf>
    <xf numFmtId="1" fontId="8" fillId="0" borderId="4" xfId="0" applyNumberFormat="1" applyFont="1" applyFill="1" applyBorder="1" applyAlignment="1">
      <alignment horizontal="center" wrapText="1"/>
    </xf>
    <xf numFmtId="4" fontId="8" fillId="0" borderId="15" xfId="0" applyNumberFormat="1" applyFont="1" applyFill="1" applyBorder="1" applyAlignment="1">
      <alignment horizontal="right"/>
    </xf>
    <xf numFmtId="164" fontId="8" fillId="0" borderId="16" xfId="0" applyNumberFormat="1" applyFont="1" applyFill="1" applyBorder="1" applyAlignment="1">
      <alignment horizontal="center"/>
    </xf>
    <xf numFmtId="164" fontId="8" fillId="0" borderId="15" xfId="0" applyNumberFormat="1" applyFont="1" applyFill="1" applyBorder="1" applyAlignment="1"/>
    <xf numFmtId="164" fontId="8" fillId="0" borderId="16" xfId="0" applyNumberFormat="1" applyFont="1" applyFill="1" applyBorder="1" applyAlignment="1"/>
    <xf numFmtId="166" fontId="8" fillId="0" borderId="4" xfId="0" applyNumberFormat="1" applyFont="1" applyFill="1" applyBorder="1" applyAlignment="1">
      <alignment wrapText="1"/>
    </xf>
    <xf numFmtId="165" fontId="21" fillId="0" borderId="0" xfId="0" applyNumberFormat="1" applyFont="1" applyFill="1" applyBorder="1" applyAlignment="1">
      <alignment horizontal="center" wrapText="1"/>
    </xf>
    <xf numFmtId="0" fontId="21" fillId="0" borderId="0" xfId="0" applyFont="1" applyFill="1" applyBorder="1" applyAlignment="1">
      <alignment horizontal="center"/>
    </xf>
    <xf numFmtId="164" fontId="8" fillId="0" borderId="0" xfId="0" applyNumberFormat="1" applyFont="1" applyFill="1"/>
    <xf numFmtId="167" fontId="0" fillId="0" borderId="0" xfId="0" applyNumberFormat="1" applyFill="1"/>
    <xf numFmtId="0" fontId="8" fillId="0" borderId="4" xfId="0" applyFont="1" applyFill="1" applyBorder="1" applyAlignment="1">
      <alignment horizontal="left"/>
    </xf>
    <xf numFmtId="164" fontId="8" fillId="0" borderId="4" xfId="0" applyNumberFormat="1" applyFont="1" applyFill="1" applyBorder="1" applyAlignment="1">
      <alignment horizontal="center"/>
    </xf>
    <xf numFmtId="164" fontId="21" fillId="0" borderId="4" xfId="0" applyNumberFormat="1" applyFont="1" applyFill="1" applyBorder="1" applyAlignment="1">
      <alignment horizontal="center"/>
    </xf>
    <xf numFmtId="167" fontId="8" fillId="0" borderId="16" xfId="0" applyNumberFormat="1" applyFont="1" applyFill="1" applyBorder="1"/>
    <xf numFmtId="0" fontId="19" fillId="0" borderId="4" xfId="0" applyFont="1" applyFill="1" applyBorder="1"/>
    <xf numFmtId="0" fontId="19" fillId="0" borderId="4" xfId="0" applyFont="1" applyFill="1" applyBorder="1" applyAlignment="1">
      <alignment horizontal="center"/>
    </xf>
    <xf numFmtId="2" fontId="19" fillId="0" borderId="4" xfId="0" applyNumberFormat="1" applyFont="1" applyFill="1" applyBorder="1" applyAlignment="1">
      <alignment horizontal="right"/>
    </xf>
    <xf numFmtId="16" fontId="19" fillId="0" borderId="4" xfId="0" applyNumberFormat="1" applyFont="1" applyFill="1" applyBorder="1"/>
    <xf numFmtId="0" fontId="19" fillId="0" borderId="4" xfId="0" applyFont="1" applyFill="1" applyBorder="1" applyAlignment="1">
      <alignment horizontal="right"/>
    </xf>
    <xf numFmtId="167" fontId="19" fillId="0" borderId="4" xfId="0" applyNumberFormat="1" applyFont="1" applyFill="1" applyBorder="1"/>
    <xf numFmtId="2" fontId="19" fillId="0" borderId="4" xfId="0" applyNumberFormat="1" applyFont="1" applyFill="1" applyBorder="1"/>
    <xf numFmtId="165" fontId="8" fillId="0" borderId="4" xfId="0" applyNumberFormat="1" applyFont="1" applyFill="1" applyBorder="1"/>
    <xf numFmtId="165" fontId="12" fillId="0" borderId="4" xfId="0" applyNumberFormat="1" applyFont="1" applyFill="1" applyBorder="1" applyAlignment="1">
      <alignment horizontal="center"/>
    </xf>
    <xf numFmtId="0" fontId="21" fillId="0" borderId="4" xfId="0" applyFont="1" applyFill="1" applyBorder="1" applyAlignment="1">
      <alignment horizontal="center"/>
    </xf>
    <xf numFmtId="164" fontId="8" fillId="0" borderId="4" xfId="0" applyNumberFormat="1" applyFont="1" applyFill="1" applyBorder="1"/>
    <xf numFmtId="4" fontId="8" fillId="0" borderId="4" xfId="0" applyNumberFormat="1" applyFont="1" applyFill="1" applyBorder="1"/>
    <xf numFmtId="4" fontId="8" fillId="0" borderId="4" xfId="0" applyNumberFormat="1" applyFont="1" applyFill="1" applyBorder="1" applyAlignment="1">
      <alignment horizontal="right"/>
    </xf>
    <xf numFmtId="164" fontId="22" fillId="0" borderId="4" xfId="0" applyNumberFormat="1" applyFont="1" applyFill="1" applyBorder="1" applyAlignment="1">
      <alignment horizontal="center"/>
    </xf>
    <xf numFmtId="0" fontId="2" fillId="0" borderId="14" xfId="0" applyFont="1" applyFill="1" applyBorder="1" applyAlignment="1">
      <alignment horizontal="left"/>
    </xf>
    <xf numFmtId="4" fontId="8" fillId="0" borderId="14" xfId="0" applyNumberFormat="1" applyFont="1" applyFill="1" applyBorder="1"/>
    <xf numFmtId="166" fontId="8" fillId="0" borderId="14" xfId="0" applyNumberFormat="1" applyFont="1" applyFill="1" applyBorder="1" applyAlignment="1">
      <alignment horizontal="center"/>
    </xf>
    <xf numFmtId="1" fontId="8" fillId="0" borderId="14" xfId="0" applyNumberFormat="1" applyFont="1" applyFill="1" applyBorder="1" applyAlignment="1">
      <alignment horizontal="center" wrapText="1"/>
    </xf>
    <xf numFmtId="4" fontId="8" fillId="0" borderId="14" xfId="0" applyNumberFormat="1" applyFont="1" applyFill="1" applyBorder="1" applyAlignment="1">
      <alignment horizontal="right"/>
    </xf>
    <xf numFmtId="164" fontId="8" fillId="0" borderId="14" xfId="0" applyNumberFormat="1" applyFont="1" applyFill="1" applyBorder="1" applyAlignment="1">
      <alignment horizontal="center"/>
    </xf>
    <xf numFmtId="164" fontId="21" fillId="0" borderId="14" xfId="0" applyNumberFormat="1" applyFont="1" applyFill="1" applyBorder="1" applyAlignment="1">
      <alignment horizontal="center"/>
    </xf>
    <xf numFmtId="166" fontId="8" fillId="0" borderId="14" xfId="0" applyNumberFormat="1" applyFont="1" applyFill="1" applyBorder="1"/>
    <xf numFmtId="168" fontId="8" fillId="0" borderId="4" xfId="0" applyNumberFormat="1" applyFont="1" applyFill="1" applyBorder="1"/>
    <xf numFmtId="4" fontId="8" fillId="0" borderId="4" xfId="0" applyNumberFormat="1" applyFont="1" applyFill="1" applyBorder="1" applyAlignment="1">
      <alignment vertical="center"/>
    </xf>
    <xf numFmtId="1" fontId="11" fillId="0" borderId="4" xfId="0" applyNumberFormat="1" applyFont="1" applyFill="1" applyBorder="1" applyAlignment="1">
      <alignment horizontal="center" wrapText="1"/>
    </xf>
    <xf numFmtId="166" fontId="8" fillId="0" borderId="4" xfId="0" applyNumberFormat="1" applyFont="1" applyFill="1" applyBorder="1"/>
    <xf numFmtId="44" fontId="12" fillId="0" borderId="4" xfId="1" applyFont="1" applyFill="1" applyBorder="1" applyAlignment="1">
      <alignment horizontal="center"/>
    </xf>
    <xf numFmtId="16" fontId="21" fillId="0" borderId="4" xfId="0" applyNumberFormat="1" applyFont="1" applyFill="1" applyBorder="1" applyAlignment="1">
      <alignment horizontal="center"/>
    </xf>
    <xf numFmtId="4" fontId="8" fillId="10" borderId="0" xfId="0" applyNumberFormat="1" applyFont="1" applyFill="1" applyAlignment="1">
      <alignment horizontal="right"/>
    </xf>
    <xf numFmtId="165" fontId="12" fillId="0" borderId="4" xfId="0" applyNumberFormat="1" applyFont="1" applyFill="1" applyBorder="1" applyAlignment="1">
      <alignment horizontal="center" wrapText="1"/>
    </xf>
    <xf numFmtId="0" fontId="2" fillId="0" borderId="4" xfId="0" applyFont="1" applyFill="1" applyBorder="1" applyAlignment="1">
      <alignment horizontal="left" wrapText="1"/>
    </xf>
    <xf numFmtId="165" fontId="8" fillId="0" borderId="4" xfId="1" applyNumberFormat="1" applyFont="1" applyFill="1" applyBorder="1"/>
    <xf numFmtId="165" fontId="12" fillId="0" borderId="4" xfId="0" applyNumberFormat="1" applyFont="1" applyFill="1" applyBorder="1"/>
    <xf numFmtId="167" fontId="8" fillId="0" borderId="4" xfId="0" applyNumberFormat="1" applyFont="1" applyFill="1" applyBorder="1"/>
    <xf numFmtId="164" fontId="23" fillId="0" borderId="4" xfId="0" applyNumberFormat="1" applyFont="1" applyFill="1" applyBorder="1" applyAlignment="1">
      <alignment horizontal="center"/>
    </xf>
    <xf numFmtId="168" fontId="8" fillId="0" borderId="4" xfId="0" applyNumberFormat="1" applyFont="1" applyFill="1" applyBorder="1" applyAlignment="1">
      <alignment horizontal="right"/>
    </xf>
    <xf numFmtId="164" fontId="8" fillId="0" borderId="4" xfId="0" applyNumberFormat="1" applyFont="1" applyFill="1" applyBorder="1" applyAlignment="1">
      <alignment horizontal="right"/>
    </xf>
    <xf numFmtId="164" fontId="24" fillId="0" borderId="4" xfId="0" applyNumberFormat="1" applyFont="1" applyFill="1" applyBorder="1" applyAlignment="1">
      <alignment horizontal="center"/>
    </xf>
    <xf numFmtId="165" fontId="21" fillId="0" borderId="4" xfId="0" applyNumberFormat="1" applyFont="1" applyFill="1" applyBorder="1" applyAlignment="1">
      <alignment horizontal="center" wrapText="1"/>
    </xf>
    <xf numFmtId="169" fontId="23" fillId="0" borderId="4" xfId="1" applyNumberFormat="1" applyFont="1" applyFill="1" applyBorder="1" applyAlignment="1">
      <alignment horizontal="center"/>
    </xf>
    <xf numFmtId="164" fontId="25" fillId="0" borderId="4" xfId="0" applyNumberFormat="1" applyFont="1" applyFill="1" applyBorder="1" applyAlignment="1">
      <alignment horizontal="center"/>
    </xf>
    <xf numFmtId="165" fontId="21" fillId="0" borderId="4" xfId="0" applyNumberFormat="1" applyFont="1" applyFill="1" applyBorder="1"/>
    <xf numFmtId="165" fontId="21" fillId="0" borderId="4" xfId="0" applyNumberFormat="1" applyFont="1" applyFill="1" applyBorder="1" applyAlignment="1">
      <alignment wrapText="1"/>
    </xf>
    <xf numFmtId="165" fontId="21" fillId="0" borderId="4" xfId="0" applyNumberFormat="1" applyFont="1" applyFill="1" applyBorder="1" applyAlignment="1">
      <alignment horizontal="left"/>
    </xf>
    <xf numFmtId="165" fontId="12" fillId="0" borderId="4" xfId="0" applyNumberFormat="1" applyFont="1" applyFill="1" applyBorder="1" applyAlignment="1">
      <alignment wrapText="1"/>
    </xf>
    <xf numFmtId="164" fontId="12" fillId="0" borderId="4" xfId="0" applyNumberFormat="1" applyFont="1" applyFill="1" applyBorder="1" applyAlignment="1">
      <alignment horizontal="center"/>
    </xf>
    <xf numFmtId="165" fontId="11" fillId="0" borderId="4" xfId="0" applyNumberFormat="1" applyFont="1" applyFill="1" applyBorder="1" applyAlignment="1">
      <alignment horizontal="center"/>
    </xf>
    <xf numFmtId="164" fontId="26" fillId="0" borderId="4" xfId="0" applyNumberFormat="1" applyFont="1" applyFill="1" applyBorder="1" applyAlignment="1">
      <alignment horizontal="center"/>
    </xf>
    <xf numFmtId="0" fontId="11" fillId="0" borderId="4" xfId="0" applyFont="1" applyFill="1" applyBorder="1"/>
    <xf numFmtId="165" fontId="21" fillId="0" borderId="4" xfId="0" applyNumberFormat="1" applyFont="1" applyFill="1" applyBorder="1" applyAlignment="1">
      <alignment horizontal="center"/>
    </xf>
    <xf numFmtId="0" fontId="8" fillId="0" borderId="4" xfId="0" applyFont="1" applyFill="1" applyBorder="1" applyAlignment="1">
      <alignment horizontal="center"/>
    </xf>
    <xf numFmtId="2" fontId="8" fillId="0" borderId="4" xfId="0" applyNumberFormat="1" applyFont="1" applyFill="1" applyBorder="1" applyAlignment="1">
      <alignment horizontal="right"/>
    </xf>
    <xf numFmtId="16" fontId="8" fillId="0" borderId="4" xfId="0" applyNumberFormat="1" applyFont="1" applyFill="1" applyBorder="1"/>
    <xf numFmtId="0" fontId="8" fillId="0" borderId="4" xfId="0" applyFont="1" applyFill="1" applyBorder="1" applyAlignment="1">
      <alignment horizontal="right"/>
    </xf>
    <xf numFmtId="165" fontId="8" fillId="0" borderId="4" xfId="0" applyNumberFormat="1" applyFont="1" applyFill="1" applyBorder="1" applyAlignment="1">
      <alignment horizontal="center"/>
    </xf>
    <xf numFmtId="0" fontId="27" fillId="0" borderId="4" xfId="0" applyFont="1" applyFill="1" applyBorder="1" applyAlignment="1">
      <alignment horizontal="left"/>
    </xf>
    <xf numFmtId="1" fontId="12" fillId="0" borderId="4" xfId="0" applyNumberFormat="1" applyFont="1" applyFill="1" applyBorder="1" applyAlignment="1">
      <alignment horizontal="center" wrapText="1"/>
    </xf>
    <xf numFmtId="1" fontId="28" fillId="0" borderId="4" xfId="0" applyNumberFormat="1" applyFont="1" applyFill="1" applyBorder="1" applyAlignment="1">
      <alignment horizontal="center" wrapText="1"/>
    </xf>
    <xf numFmtId="0" fontId="15" fillId="0" borderId="4" xfId="0" applyFont="1" applyFill="1" applyBorder="1" applyAlignment="1">
      <alignment horizontal="center"/>
    </xf>
    <xf numFmtId="164" fontId="14" fillId="0" borderId="4" xfId="0" applyNumberFormat="1" applyFont="1" applyFill="1" applyBorder="1"/>
    <xf numFmtId="0" fontId="11" fillId="0" borderId="0" xfId="0" applyFont="1" applyFill="1" applyBorder="1"/>
    <xf numFmtId="0" fontId="2" fillId="0" borderId="17" xfId="0" applyFont="1" applyFill="1" applyBorder="1" applyAlignment="1">
      <alignment horizontal="left"/>
    </xf>
    <xf numFmtId="1" fontId="17" fillId="0" borderId="0" xfId="0" applyNumberFormat="1" applyFont="1" applyFill="1" applyBorder="1" applyAlignment="1">
      <alignment horizontal="center" wrapText="1"/>
    </xf>
    <xf numFmtId="164" fontId="23" fillId="0" borderId="0" xfId="0" applyNumberFormat="1" applyFont="1" applyFill="1" applyBorder="1" applyAlignment="1">
      <alignment horizontal="center"/>
    </xf>
    <xf numFmtId="166" fontId="8" fillId="0" borderId="0" xfId="0" applyNumberFormat="1" applyFont="1" applyFill="1"/>
    <xf numFmtId="164" fontId="8" fillId="0" borderId="6" xfId="0" applyNumberFormat="1" applyFont="1" applyFill="1" applyBorder="1"/>
    <xf numFmtId="0" fontId="8" fillId="0" borderId="0" xfId="0" applyFont="1" applyFill="1" applyBorder="1"/>
    <xf numFmtId="0" fontId="8" fillId="0" borderId="0" xfId="0" applyFont="1" applyFill="1" applyBorder="1" applyAlignment="1">
      <alignment horizontal="center"/>
    </xf>
    <xf numFmtId="2" fontId="8" fillId="0" borderId="18" xfId="0" applyNumberFormat="1" applyFont="1" applyFill="1" applyBorder="1" applyAlignment="1">
      <alignment horizontal="right"/>
    </xf>
    <xf numFmtId="16" fontId="8" fillId="0" borderId="0" xfId="0" applyNumberFormat="1" applyFont="1" applyFill="1"/>
    <xf numFmtId="0" fontId="8" fillId="0" borderId="0" xfId="0" applyFont="1" applyFill="1" applyAlignment="1">
      <alignment horizontal="right"/>
    </xf>
    <xf numFmtId="167" fontId="8" fillId="0" borderId="0" xfId="0" applyNumberFormat="1" applyFont="1" applyFill="1"/>
    <xf numFmtId="0" fontId="8" fillId="0" borderId="0" xfId="0" applyFont="1" applyFill="1"/>
    <xf numFmtId="0" fontId="8" fillId="0" borderId="17" xfId="0" applyFont="1" applyFill="1" applyBorder="1"/>
    <xf numFmtId="2" fontId="8" fillId="0" borderId="0" xfId="0" applyNumberFormat="1" applyFont="1" applyFill="1" applyBorder="1" applyAlignment="1">
      <alignment horizontal="right"/>
    </xf>
    <xf numFmtId="16" fontId="8" fillId="0" borderId="17" xfId="0" applyNumberFormat="1" applyFont="1" applyFill="1" applyBorder="1"/>
    <xf numFmtId="0" fontId="8" fillId="0" borderId="19" xfId="0" applyFont="1" applyFill="1" applyBorder="1" applyAlignment="1">
      <alignment horizontal="right"/>
    </xf>
    <xf numFmtId="165" fontId="8" fillId="0" borderId="13" xfId="0" applyNumberFormat="1" applyFont="1" applyFill="1" applyBorder="1" applyAlignment="1">
      <alignment horizontal="center"/>
    </xf>
    <xf numFmtId="165" fontId="8" fillId="0" borderId="0" xfId="0" applyNumberFormat="1" applyFont="1" applyFill="1" applyBorder="1" applyAlignment="1">
      <alignment horizontal="center"/>
    </xf>
    <xf numFmtId="0" fontId="15" fillId="0" borderId="0" xfId="0" applyFont="1" applyFill="1" applyBorder="1" applyAlignment="1">
      <alignment horizontal="center"/>
    </xf>
    <xf numFmtId="164" fontId="14" fillId="0" borderId="0" xfId="0" applyNumberFormat="1" applyFont="1" applyFill="1"/>
    <xf numFmtId="1" fontId="8" fillId="0" borderId="0" xfId="0" applyNumberFormat="1" applyFont="1" applyFill="1" applyBorder="1" applyAlignment="1">
      <alignment horizontal="center" wrapText="1"/>
    </xf>
    <xf numFmtId="4" fontId="8" fillId="0" borderId="1" xfId="0" applyNumberFormat="1" applyFont="1" applyFill="1" applyBorder="1" applyAlignment="1">
      <alignment horizontal="right"/>
    </xf>
    <xf numFmtId="165" fontId="8" fillId="0" borderId="13" xfId="0" applyNumberFormat="1" applyFont="1" applyBorder="1" applyAlignment="1">
      <alignment horizontal="center"/>
    </xf>
    <xf numFmtId="165" fontId="8" fillId="0" borderId="0" xfId="0" applyNumberFormat="1" applyFont="1" applyBorder="1" applyAlignment="1">
      <alignment horizontal="center"/>
    </xf>
    <xf numFmtId="4" fontId="29" fillId="0" borderId="0" xfId="0" applyNumberFormat="1" applyFont="1" applyFill="1" applyBorder="1" applyAlignment="1">
      <alignment horizontal="center" vertical="center"/>
    </xf>
    <xf numFmtId="4" fontId="29" fillId="0" borderId="0" xfId="0" applyNumberFormat="1" applyFont="1" applyFill="1" applyBorder="1" applyAlignment="1">
      <alignment vertical="center"/>
    </xf>
    <xf numFmtId="0" fontId="19" fillId="0" borderId="0" xfId="0" applyFont="1" applyFill="1" applyBorder="1"/>
    <xf numFmtId="2" fontId="19" fillId="0" borderId="18" xfId="0" applyNumberFormat="1" applyFont="1" applyFill="1" applyBorder="1" applyAlignment="1">
      <alignment horizontal="right"/>
    </xf>
    <xf numFmtId="16" fontId="19" fillId="0" borderId="0" xfId="0" applyNumberFormat="1" applyFont="1" applyFill="1"/>
    <xf numFmtId="0" fontId="19" fillId="0" borderId="0" xfId="0" applyFont="1" applyFill="1" applyAlignment="1">
      <alignment horizontal="right"/>
    </xf>
    <xf numFmtId="167" fontId="19" fillId="0" borderId="0" xfId="0" applyNumberFormat="1" applyFont="1" applyFill="1"/>
    <xf numFmtId="0" fontId="19" fillId="0" borderId="17" xfId="0" applyFont="1" applyFill="1" applyBorder="1"/>
    <xf numFmtId="2" fontId="19" fillId="0" borderId="0" xfId="0" applyNumberFormat="1" applyFont="1" applyFill="1" applyBorder="1" applyAlignment="1">
      <alignment horizontal="right"/>
    </xf>
    <xf numFmtId="16" fontId="19" fillId="0" borderId="17" xfId="0" applyNumberFormat="1" applyFont="1" applyFill="1" applyBorder="1"/>
    <xf numFmtId="0" fontId="19" fillId="0" borderId="19" xfId="0" applyFont="1" applyFill="1" applyBorder="1" applyAlignment="1">
      <alignment horizontal="right"/>
    </xf>
    <xf numFmtId="165" fontId="19" fillId="0" borderId="13" xfId="0" applyNumberFormat="1" applyFont="1" applyBorder="1" applyAlignment="1">
      <alignment horizontal="center"/>
    </xf>
    <xf numFmtId="165" fontId="19" fillId="0" borderId="0" xfId="0" applyNumberFormat="1" applyFont="1" applyBorder="1" applyAlignment="1">
      <alignment horizontal="center"/>
    </xf>
    <xf numFmtId="0" fontId="30" fillId="0" borderId="0" xfId="0" applyFont="1" applyBorder="1" applyAlignment="1">
      <alignment horizontal="center"/>
    </xf>
    <xf numFmtId="0" fontId="12" fillId="0" borderId="0" xfId="0" applyFont="1" applyFill="1" applyBorder="1"/>
    <xf numFmtId="4" fontId="17" fillId="0" borderId="0" xfId="0" applyNumberFormat="1" applyFont="1" applyFill="1" applyBorder="1"/>
    <xf numFmtId="4" fontId="8" fillId="0" borderId="0" xfId="0" applyNumberFormat="1" applyFont="1" applyFill="1" applyAlignment="1">
      <alignment horizontal="right"/>
    </xf>
    <xf numFmtId="164" fontId="8" fillId="0" borderId="18" xfId="0" applyNumberFormat="1" applyFont="1" applyFill="1" applyBorder="1" applyAlignment="1">
      <alignment horizontal="center"/>
    </xf>
    <xf numFmtId="0" fontId="19" fillId="0" borderId="17" xfId="0" applyFont="1" applyBorder="1"/>
    <xf numFmtId="0" fontId="19" fillId="0" borderId="0" xfId="0" applyFont="1"/>
    <xf numFmtId="0" fontId="19" fillId="0" borderId="0" xfId="0" applyFont="1" applyBorder="1"/>
    <xf numFmtId="165" fontId="19" fillId="0" borderId="24" xfId="0" applyNumberFormat="1" applyFont="1" applyBorder="1" applyAlignment="1">
      <alignment horizontal="center"/>
    </xf>
    <xf numFmtId="166" fontId="31" fillId="0" borderId="0" xfId="0" applyNumberFormat="1" applyFont="1" applyFill="1" applyBorder="1" applyAlignment="1">
      <alignment horizontal="center"/>
    </xf>
    <xf numFmtId="1" fontId="8" fillId="0" borderId="18" xfId="0" applyNumberFormat="1" applyFont="1" applyFill="1" applyBorder="1" applyAlignment="1">
      <alignment horizontal="center" wrapText="1"/>
    </xf>
    <xf numFmtId="4" fontId="17" fillId="11" borderId="26" xfId="0" applyNumberFormat="1" applyFont="1" applyFill="1" applyBorder="1"/>
    <xf numFmtId="2" fontId="14" fillId="0" borderId="25" xfId="0" applyNumberFormat="1" applyFont="1" applyFill="1" applyBorder="1" applyAlignment="1">
      <alignment horizontal="center"/>
    </xf>
    <xf numFmtId="4" fontId="17" fillId="0" borderId="26" xfId="0" applyNumberFormat="1" applyFont="1" applyFill="1" applyBorder="1"/>
    <xf numFmtId="164" fontId="8" fillId="0" borderId="27" xfId="0" applyNumberFormat="1" applyFont="1" applyFill="1" applyBorder="1"/>
    <xf numFmtId="164" fontId="8" fillId="0" borderId="28" xfId="0" applyNumberFormat="1" applyFont="1" applyFill="1" applyBorder="1"/>
    <xf numFmtId="165" fontId="8" fillId="0" borderId="0" xfId="0" applyNumberFormat="1" applyFont="1" applyFill="1"/>
    <xf numFmtId="164" fontId="21" fillId="0" borderId="0" xfId="0" applyNumberFormat="1" applyFont="1" applyFill="1"/>
    <xf numFmtId="164" fontId="8" fillId="0" borderId="29" xfId="0" applyNumberFormat="1" applyFont="1" applyFill="1" applyBorder="1"/>
    <xf numFmtId="4" fontId="14" fillId="0" borderId="0" xfId="0" applyNumberFormat="1" applyFont="1" applyFill="1" applyBorder="1" applyAlignment="1">
      <alignment horizontal="right"/>
    </xf>
    <xf numFmtId="2" fontId="14" fillId="0" borderId="0" xfId="0" applyNumberFormat="1" applyFont="1" applyFill="1" applyBorder="1" applyAlignment="1">
      <alignment horizontal="right"/>
    </xf>
    <xf numFmtId="164" fontId="14" fillId="0" borderId="0" xfId="0" applyNumberFormat="1" applyFont="1" applyFill="1" applyBorder="1" applyAlignment="1">
      <alignment horizontal="center"/>
    </xf>
    <xf numFmtId="0" fontId="0" fillId="0" borderId="17" xfId="0" applyFill="1" applyBorder="1"/>
    <xf numFmtId="0" fontId="31" fillId="0" borderId="0" xfId="0" applyFont="1" applyFill="1" applyBorder="1" applyAlignment="1">
      <alignment horizontal="center"/>
    </xf>
    <xf numFmtId="2" fontId="0" fillId="0" borderId="18" xfId="0" applyNumberFormat="1" applyFill="1" applyBorder="1" applyAlignment="1">
      <alignment horizontal="right"/>
    </xf>
    <xf numFmtId="0" fontId="0" fillId="0" borderId="0" xfId="0" applyFill="1" applyAlignment="1">
      <alignment horizontal="right"/>
    </xf>
    <xf numFmtId="0" fontId="0" fillId="0" borderId="0" xfId="0" applyFill="1" applyBorder="1"/>
    <xf numFmtId="0" fontId="0" fillId="0" borderId="17" xfId="0" applyBorder="1"/>
    <xf numFmtId="2" fontId="0" fillId="0" borderId="0" xfId="0" applyNumberFormat="1" applyFill="1" applyBorder="1" applyAlignment="1">
      <alignment horizontal="right"/>
    </xf>
    <xf numFmtId="0" fontId="0" fillId="0" borderId="0" xfId="0" applyBorder="1"/>
    <xf numFmtId="16" fontId="0" fillId="0" borderId="17" xfId="0" applyNumberFormat="1" applyFill="1" applyBorder="1"/>
    <xf numFmtId="0" fontId="0" fillId="0" borderId="19" xfId="0" applyFill="1" applyBorder="1" applyAlignment="1">
      <alignment horizontal="right"/>
    </xf>
    <xf numFmtId="165" fontId="0" fillId="0" borderId="0" xfId="0" applyNumberFormat="1"/>
    <xf numFmtId="0" fontId="30" fillId="0" borderId="0" xfId="0" applyFont="1"/>
    <xf numFmtId="2" fontId="32" fillId="6" borderId="11" xfId="0" applyNumberFormat="1" applyFont="1" applyFill="1" applyBorder="1" applyAlignment="1">
      <alignment horizontal="right" vertical="center"/>
    </xf>
    <xf numFmtId="0" fontId="34" fillId="0" borderId="0" xfId="0" applyFont="1" applyFill="1" applyBorder="1"/>
    <xf numFmtId="2" fontId="32" fillId="6" borderId="1" xfId="0" applyNumberFormat="1" applyFont="1" applyFill="1" applyBorder="1" applyAlignment="1">
      <alignment horizontal="right" vertical="center"/>
    </xf>
    <xf numFmtId="2" fontId="14" fillId="0" borderId="0" xfId="0" applyNumberFormat="1" applyFont="1" applyFill="1" applyBorder="1" applyAlignment="1">
      <alignment horizontal="left"/>
    </xf>
    <xf numFmtId="4" fontId="8" fillId="0" borderId="0" xfId="0" applyNumberFormat="1" applyFont="1" applyBorder="1" applyAlignment="1">
      <alignment horizontal="right"/>
    </xf>
    <xf numFmtId="2" fontId="8" fillId="0" borderId="0" xfId="0" applyNumberFormat="1" applyFont="1" applyBorder="1" applyAlignment="1">
      <alignment horizontal="right"/>
    </xf>
    <xf numFmtId="164" fontId="8" fillId="0" borderId="0" xfId="0" applyNumberFormat="1" applyFont="1" applyBorder="1" applyAlignment="1">
      <alignment horizontal="center"/>
    </xf>
    <xf numFmtId="0" fontId="0" fillId="0" borderId="33" xfId="0" applyBorder="1"/>
    <xf numFmtId="0" fontId="31" fillId="0" borderId="34" xfId="0" applyFont="1" applyFill="1" applyBorder="1" applyAlignment="1">
      <alignment horizontal="center"/>
    </xf>
    <xf numFmtId="2" fontId="0" fillId="0" borderId="35" xfId="0" applyNumberFormat="1" applyBorder="1" applyAlignment="1">
      <alignment horizontal="right"/>
    </xf>
    <xf numFmtId="0" fontId="0" fillId="0" borderId="36" xfId="0" applyBorder="1"/>
    <xf numFmtId="2" fontId="0" fillId="12" borderId="1" xfId="0" applyNumberFormat="1" applyFill="1" applyBorder="1" applyAlignment="1">
      <alignment horizontal="right"/>
    </xf>
    <xf numFmtId="0" fontId="0" fillId="0" borderId="1" xfId="0" applyBorder="1"/>
    <xf numFmtId="2" fontId="0" fillId="0" borderId="0" xfId="0" applyNumberFormat="1" applyBorder="1" applyAlignment="1">
      <alignment horizontal="right"/>
    </xf>
    <xf numFmtId="16" fontId="0" fillId="0" borderId="17" xfId="0" applyNumberFormat="1" applyBorder="1"/>
    <xf numFmtId="0" fontId="0" fillId="0" borderId="0" xfId="0" applyBorder="1" applyAlignment="1">
      <alignment horizontal="right"/>
    </xf>
    <xf numFmtId="167" fontId="0" fillId="0" borderId="0" xfId="0" applyNumberFormat="1"/>
    <xf numFmtId="2" fontId="0" fillId="12" borderId="0" xfId="0" applyNumberFormat="1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167" fontId="0" fillId="0" borderId="0" xfId="0" applyNumberFormat="1" applyFill="1" applyBorder="1"/>
    <xf numFmtId="0" fontId="31" fillId="0" borderId="1" xfId="0" applyFont="1" applyFill="1" applyBorder="1" applyAlignment="1">
      <alignment horizontal="center"/>
    </xf>
    <xf numFmtId="16" fontId="0" fillId="0" borderId="36" xfId="0" applyNumberFormat="1" applyBorder="1"/>
    <xf numFmtId="0" fontId="0" fillId="0" borderId="1" xfId="0" applyBorder="1" applyAlignment="1">
      <alignment horizontal="right"/>
    </xf>
    <xf numFmtId="0" fontId="0" fillId="9" borderId="34" xfId="0" applyFont="1" applyFill="1" applyBorder="1" applyAlignment="1">
      <alignment horizontal="center"/>
    </xf>
    <xf numFmtId="2" fontId="0" fillId="0" borderId="0" xfId="0" applyNumberFormat="1"/>
    <xf numFmtId="164" fontId="8" fillId="0" borderId="0" xfId="0" applyNumberFormat="1" applyFont="1"/>
    <xf numFmtId="0" fontId="0" fillId="0" borderId="0" xfId="0" applyFont="1" applyAlignment="1">
      <alignment horizontal="left"/>
    </xf>
    <xf numFmtId="4" fontId="0" fillId="0" borderId="0" xfId="0" applyNumberFormat="1" applyAlignment="1">
      <alignment horizontal="right"/>
    </xf>
    <xf numFmtId="0" fontId="14" fillId="0" borderId="0" xfId="0" applyFont="1" applyFill="1" applyBorder="1"/>
    <xf numFmtId="0" fontId="11" fillId="0" borderId="0" xfId="0" applyFont="1"/>
    <xf numFmtId="165" fontId="0" fillId="0" borderId="0" xfId="0" applyNumberFormat="1" applyAlignment="1">
      <alignment horizontal="center"/>
    </xf>
    <xf numFmtId="0" fontId="30" fillId="0" borderId="0" xfId="0" applyFont="1" applyAlignment="1">
      <alignment horizontal="center"/>
    </xf>
    <xf numFmtId="0" fontId="6" fillId="12" borderId="0" xfId="0" applyFont="1" applyFill="1" applyAlignment="1"/>
    <xf numFmtId="0" fontId="7" fillId="0" borderId="0" xfId="0" applyFont="1" applyFill="1" applyAlignment="1">
      <alignment horizontal="center"/>
    </xf>
    <xf numFmtId="165" fontId="8" fillId="0" borderId="0" xfId="0" applyNumberFormat="1" applyFont="1"/>
    <xf numFmtId="1" fontId="0" fillId="0" borderId="0" xfId="0" applyNumberFormat="1" applyAlignment="1">
      <alignment horizontal="center"/>
    </xf>
    <xf numFmtId="170" fontId="8" fillId="0" borderId="0" xfId="0" applyNumberFormat="1" applyFont="1" applyAlignment="1">
      <alignment horizontal="right"/>
    </xf>
    <xf numFmtId="0" fontId="8" fillId="0" borderId="0" xfId="0" applyFont="1" applyFill="1" applyAlignment="1">
      <alignment horizontal="center"/>
    </xf>
    <xf numFmtId="0" fontId="8" fillId="0" borderId="5" xfId="0" applyFont="1" applyFill="1" applyBorder="1" applyAlignment="1">
      <alignment horizontal="center"/>
    </xf>
    <xf numFmtId="165" fontId="8" fillId="0" borderId="5" xfId="0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170" fontId="8" fillId="0" borderId="5" xfId="0" applyNumberFormat="1" applyFont="1" applyBorder="1" applyAlignment="1">
      <alignment horizontal="right"/>
    </xf>
    <xf numFmtId="0" fontId="11" fillId="0" borderId="5" xfId="0" applyFont="1" applyFill="1" applyBorder="1" applyAlignment="1">
      <alignment horizontal="center"/>
    </xf>
    <xf numFmtId="0" fontId="11" fillId="0" borderId="9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left"/>
    </xf>
    <xf numFmtId="165" fontId="8" fillId="0" borderId="0" xfId="0" applyNumberFormat="1" applyFont="1" applyFill="1" applyBorder="1" applyAlignment="1">
      <alignment horizontal="left"/>
    </xf>
    <xf numFmtId="1" fontId="35" fillId="0" borderId="18" xfId="0" applyNumberFormat="1" applyFont="1" applyFill="1" applyBorder="1" applyAlignment="1">
      <alignment horizontal="center"/>
    </xf>
    <xf numFmtId="170" fontId="8" fillId="0" borderId="0" xfId="0" applyNumberFormat="1" applyFont="1" applyFill="1" applyBorder="1" applyAlignment="1">
      <alignment horizontal="right"/>
    </xf>
    <xf numFmtId="0" fontId="12" fillId="0" borderId="0" xfId="0" applyFont="1" applyFill="1" applyBorder="1" applyAlignment="1">
      <alignment horizontal="center"/>
    </xf>
    <xf numFmtId="0" fontId="8" fillId="0" borderId="37" xfId="0" applyFont="1" applyFill="1" applyBorder="1" applyAlignment="1">
      <alignment horizontal="left"/>
    </xf>
    <xf numFmtId="165" fontId="8" fillId="0" borderId="37" xfId="0" applyNumberFormat="1" applyFont="1" applyFill="1" applyBorder="1" applyAlignment="1">
      <alignment horizontal="left"/>
    </xf>
    <xf numFmtId="165" fontId="8" fillId="0" borderId="0" xfId="0" applyNumberFormat="1" applyFont="1" applyFill="1" applyAlignment="1">
      <alignment horizontal="center"/>
    </xf>
    <xf numFmtId="14" fontId="8" fillId="0" borderId="37" xfId="0" applyNumberFormat="1" applyFont="1" applyFill="1" applyBorder="1" applyAlignment="1">
      <alignment horizontal="left"/>
    </xf>
    <xf numFmtId="170" fontId="8" fillId="0" borderId="0" xfId="0" applyNumberFormat="1" applyFont="1" applyFill="1" applyAlignment="1">
      <alignment horizontal="right"/>
    </xf>
    <xf numFmtId="0" fontId="36" fillId="0" borderId="0" xfId="0" applyFont="1" applyFill="1" applyBorder="1" applyAlignment="1">
      <alignment horizontal="left"/>
    </xf>
    <xf numFmtId="165" fontId="36" fillId="0" borderId="37" xfId="0" applyNumberFormat="1" applyFont="1" applyFill="1" applyBorder="1" applyAlignment="1">
      <alignment horizontal="left"/>
    </xf>
    <xf numFmtId="0" fontId="11" fillId="0" borderId="37" xfId="0" applyFont="1" applyFill="1" applyBorder="1" applyAlignment="1">
      <alignment horizontal="left"/>
    </xf>
    <xf numFmtId="165" fontId="11" fillId="0" borderId="37" xfId="0" applyNumberFormat="1" applyFont="1" applyFill="1" applyBorder="1" applyAlignment="1">
      <alignment horizontal="left"/>
    </xf>
    <xf numFmtId="0" fontId="11" fillId="0" borderId="0" xfId="0" applyFont="1" applyFill="1" applyBorder="1" applyAlignment="1">
      <alignment horizontal="left"/>
    </xf>
    <xf numFmtId="0" fontId="23" fillId="0" borderId="0" xfId="0" applyFont="1" applyFill="1" applyBorder="1" applyAlignment="1">
      <alignment horizontal="left"/>
    </xf>
    <xf numFmtId="164" fontId="19" fillId="0" borderId="0" xfId="0" applyNumberFormat="1" applyFont="1" applyFill="1"/>
    <xf numFmtId="0" fontId="8" fillId="0" borderId="37" xfId="0" applyFont="1" applyFill="1" applyBorder="1"/>
    <xf numFmtId="16" fontId="11" fillId="0" borderId="0" xfId="0" applyNumberFormat="1" applyFont="1" applyFill="1" applyBorder="1" applyAlignment="1">
      <alignment horizontal="left"/>
    </xf>
    <xf numFmtId="165" fontId="8" fillId="0" borderId="37" xfId="0" applyNumberFormat="1" applyFont="1" applyFill="1" applyBorder="1"/>
    <xf numFmtId="14" fontId="36" fillId="0" borderId="37" xfId="0" applyNumberFormat="1" applyFont="1" applyFill="1" applyBorder="1" applyAlignment="1">
      <alignment horizontal="left"/>
    </xf>
    <xf numFmtId="4" fontId="19" fillId="0" borderId="0" xfId="0" applyNumberFormat="1" applyFont="1" applyFill="1"/>
    <xf numFmtId="166" fontId="17" fillId="0" borderId="0" xfId="0" applyNumberFormat="1" applyFont="1" applyFill="1" applyAlignment="1">
      <alignment horizontal="left"/>
    </xf>
    <xf numFmtId="14" fontId="36" fillId="0" borderId="0" xfId="0" applyNumberFormat="1" applyFont="1" applyFill="1" applyBorder="1" applyAlignment="1">
      <alignment horizontal="left"/>
    </xf>
    <xf numFmtId="165" fontId="36" fillId="0" borderId="0" xfId="0" applyNumberFormat="1" applyFont="1" applyFill="1" applyBorder="1" applyAlignment="1">
      <alignment horizontal="left"/>
    </xf>
    <xf numFmtId="14" fontId="8" fillId="0" borderId="0" xfId="0" applyNumberFormat="1" applyFont="1" applyFill="1" applyBorder="1" applyAlignment="1">
      <alignment horizontal="left"/>
    </xf>
    <xf numFmtId="14" fontId="11" fillId="0" borderId="0" xfId="0" applyNumberFormat="1" applyFont="1" applyFill="1" applyBorder="1" applyAlignment="1">
      <alignment horizontal="left"/>
    </xf>
    <xf numFmtId="165" fontId="11" fillId="0" borderId="0" xfId="0" applyNumberFormat="1" applyFont="1" applyFill="1" applyBorder="1" applyAlignment="1">
      <alignment horizontal="left"/>
    </xf>
    <xf numFmtId="14" fontId="23" fillId="0" borderId="0" xfId="0" applyNumberFormat="1" applyFont="1" applyFill="1" applyBorder="1" applyAlignment="1">
      <alignment horizontal="left"/>
    </xf>
    <xf numFmtId="165" fontId="23" fillId="0" borderId="0" xfId="0" applyNumberFormat="1" applyFont="1" applyFill="1" applyBorder="1" applyAlignment="1">
      <alignment horizontal="left"/>
    </xf>
    <xf numFmtId="0" fontId="23" fillId="0" borderId="17" xfId="0" applyFont="1" applyFill="1" applyBorder="1" applyAlignment="1">
      <alignment vertical="center"/>
    </xf>
    <xf numFmtId="170" fontId="8" fillId="0" borderId="0" xfId="0" applyNumberFormat="1" applyFont="1" applyFill="1" applyBorder="1" applyAlignment="1">
      <alignment horizontal="center" vertical="center"/>
    </xf>
    <xf numFmtId="164" fontId="8" fillId="0" borderId="0" xfId="0" applyNumberFormat="1" applyFont="1" applyFill="1" applyBorder="1" applyAlignment="1">
      <alignment horizontal="center" vertical="center"/>
    </xf>
    <xf numFmtId="165" fontId="8" fillId="0" borderId="0" xfId="0" applyNumberFormat="1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0" fontId="12" fillId="0" borderId="0" xfId="0" applyFont="1" applyFill="1" applyBorder="1" applyAlignment="1"/>
    <xf numFmtId="0" fontId="12" fillId="0" borderId="0" xfId="0" applyFont="1" applyFill="1" applyBorder="1" applyAlignment="1">
      <alignment wrapText="1"/>
    </xf>
    <xf numFmtId="0" fontId="18" fillId="0" borderId="0" xfId="0" applyFont="1" applyFill="1" applyAlignment="1"/>
    <xf numFmtId="16" fontId="8" fillId="0" borderId="17" xfId="0" quotePrefix="1" applyNumberFormat="1" applyFont="1" applyFill="1" applyBorder="1"/>
    <xf numFmtId="14" fontId="37" fillId="0" borderId="0" xfId="0" applyNumberFormat="1" applyFont="1" applyFill="1" applyBorder="1" applyAlignment="1">
      <alignment horizontal="left"/>
    </xf>
    <xf numFmtId="165" fontId="37" fillId="0" borderId="0" xfId="0" applyNumberFormat="1" applyFont="1" applyFill="1" applyBorder="1" applyAlignment="1">
      <alignment horizontal="left"/>
    </xf>
    <xf numFmtId="0" fontId="36" fillId="0" borderId="17" xfId="0" applyFont="1" applyFill="1" applyBorder="1"/>
    <xf numFmtId="165" fontId="36" fillId="0" borderId="0" xfId="0" applyNumberFormat="1" applyFont="1" applyFill="1" applyBorder="1" applyAlignment="1">
      <alignment horizontal="center"/>
    </xf>
    <xf numFmtId="1" fontId="8" fillId="0" borderId="18" xfId="0" applyNumberFormat="1" applyFont="1" applyFill="1" applyBorder="1" applyAlignment="1">
      <alignment horizontal="center"/>
    </xf>
    <xf numFmtId="170" fontId="14" fillId="0" borderId="0" xfId="0" applyNumberFormat="1" applyFont="1" applyFill="1" applyAlignment="1">
      <alignment horizontal="right"/>
    </xf>
    <xf numFmtId="171" fontId="8" fillId="0" borderId="0" xfId="0" applyNumberFormat="1" applyFont="1" applyFill="1" applyAlignment="1">
      <alignment horizontal="center"/>
    </xf>
    <xf numFmtId="14" fontId="8" fillId="0" borderId="0" xfId="0" applyNumberFormat="1" applyFont="1" applyFill="1" applyBorder="1" applyAlignment="1">
      <alignment horizontal="center"/>
    </xf>
    <xf numFmtId="1" fontId="36" fillId="0" borderId="18" xfId="0" applyNumberFormat="1" applyFont="1" applyFill="1" applyBorder="1" applyAlignment="1">
      <alignment horizontal="center"/>
    </xf>
    <xf numFmtId="167" fontId="8" fillId="0" borderId="0" xfId="0" applyNumberFormat="1" applyFont="1" applyFill="1" applyAlignment="1">
      <alignment horizontal="center"/>
    </xf>
    <xf numFmtId="164" fontId="14" fillId="0" borderId="18" xfId="0" applyNumberFormat="1" applyFont="1" applyFill="1" applyBorder="1" applyAlignment="1">
      <alignment horizontal="center"/>
    </xf>
    <xf numFmtId="1" fontId="36" fillId="0" borderId="0" xfId="0" applyNumberFormat="1" applyFont="1" applyFill="1" applyBorder="1" applyAlignment="1">
      <alignment horizontal="center"/>
    </xf>
    <xf numFmtId="170" fontId="38" fillId="0" borderId="0" xfId="0" applyNumberFormat="1" applyFont="1" applyFill="1" applyBorder="1" applyAlignment="1">
      <alignment vertical="center"/>
    </xf>
    <xf numFmtId="164" fontId="38" fillId="0" borderId="0" xfId="0" applyNumberFormat="1" applyFont="1" applyFill="1" applyBorder="1" applyAlignment="1">
      <alignment vertical="center"/>
    </xf>
    <xf numFmtId="4" fontId="33" fillId="0" borderId="0" xfId="0" applyNumberFormat="1" applyFont="1" applyFill="1" applyBorder="1" applyAlignment="1">
      <alignment vertical="center"/>
    </xf>
    <xf numFmtId="170" fontId="14" fillId="0" borderId="0" xfId="0" applyNumberFormat="1" applyFont="1" applyFill="1" applyBorder="1" applyAlignment="1">
      <alignment horizontal="center" vertical="center"/>
    </xf>
    <xf numFmtId="164" fontId="14" fillId="0" borderId="0" xfId="0" applyNumberFormat="1" applyFont="1" applyFill="1" applyBorder="1" applyAlignment="1">
      <alignment horizontal="center" vertical="center"/>
    </xf>
    <xf numFmtId="4" fontId="17" fillId="0" borderId="0" xfId="0" applyNumberFormat="1" applyFont="1" applyFill="1" applyBorder="1" applyAlignment="1">
      <alignment horizontal="center" vertical="center"/>
    </xf>
    <xf numFmtId="0" fontId="8" fillId="0" borderId="38" xfId="0" applyFont="1" applyFill="1" applyBorder="1"/>
    <xf numFmtId="1" fontId="0" fillId="0" borderId="0" xfId="0" applyNumberFormat="1" applyFill="1" applyBorder="1" applyAlignment="1">
      <alignment horizontal="center"/>
    </xf>
    <xf numFmtId="170" fontId="8" fillId="0" borderId="38" xfId="0" applyNumberFormat="1" applyFont="1" applyFill="1" applyBorder="1" applyAlignment="1">
      <alignment horizontal="right"/>
    </xf>
    <xf numFmtId="164" fontId="8" fillId="0" borderId="39" xfId="0" applyNumberFormat="1" applyFont="1" applyFill="1" applyBorder="1" applyAlignment="1">
      <alignment horizontal="center"/>
    </xf>
    <xf numFmtId="170" fontId="14" fillId="0" borderId="38" xfId="0" applyNumberFormat="1" applyFont="1" applyFill="1" applyBorder="1" applyAlignment="1">
      <alignment horizontal="right"/>
    </xf>
    <xf numFmtId="164" fontId="14" fillId="0" borderId="39" xfId="0" applyNumberFormat="1" applyFont="1" applyFill="1" applyBorder="1" applyAlignment="1">
      <alignment horizontal="center"/>
    </xf>
    <xf numFmtId="165" fontId="31" fillId="0" borderId="0" xfId="0" applyNumberFormat="1" applyFont="1" applyFill="1" applyBorder="1" applyAlignment="1">
      <alignment horizontal="center"/>
    </xf>
    <xf numFmtId="14" fontId="8" fillId="0" borderId="0" xfId="0" applyNumberFormat="1" applyFont="1" applyFill="1" applyAlignment="1">
      <alignment horizontal="left"/>
    </xf>
    <xf numFmtId="0" fontId="14" fillId="0" borderId="0" xfId="0" applyFont="1" applyFill="1" applyAlignment="1">
      <alignment horizontal="right"/>
    </xf>
    <xf numFmtId="1" fontId="0" fillId="0" borderId="18" xfId="0" applyNumberFormat="1" applyFill="1" applyBorder="1" applyAlignment="1">
      <alignment horizontal="center"/>
    </xf>
    <xf numFmtId="165" fontId="11" fillId="0" borderId="4" xfId="0" applyNumberFormat="1" applyFont="1" applyFill="1" applyBorder="1" applyAlignment="1">
      <alignment horizontal="center" wrapText="1"/>
    </xf>
    <xf numFmtId="166" fontId="21" fillId="0" borderId="4" xfId="0" applyNumberFormat="1" applyFont="1" applyFill="1" applyBorder="1" applyAlignment="1">
      <alignment wrapText="1"/>
    </xf>
    <xf numFmtId="165" fontId="11" fillId="0" borderId="0" xfId="0" applyNumberFormat="1" applyFont="1" applyFill="1" applyBorder="1" applyAlignment="1">
      <alignment horizontal="center" wrapText="1"/>
    </xf>
    <xf numFmtId="1" fontId="21" fillId="0" borderId="4" xfId="0" applyNumberFormat="1" applyFont="1" applyFill="1" applyBorder="1" applyAlignment="1">
      <alignment horizontal="center" wrapText="1"/>
    </xf>
    <xf numFmtId="2" fontId="32" fillId="6" borderId="11" xfId="0" applyNumberFormat="1" applyFont="1" applyFill="1" applyBorder="1" applyAlignment="1">
      <alignment horizontal="right" vertical="center"/>
    </xf>
    <xf numFmtId="2" fontId="32" fillId="6" borderId="1" xfId="0" applyNumberFormat="1" applyFont="1" applyFill="1" applyBorder="1" applyAlignment="1">
      <alignment horizontal="right" vertical="center"/>
    </xf>
    <xf numFmtId="164" fontId="8" fillId="0" borderId="0" xfId="0" applyNumberFormat="1" applyFont="1" applyFill="1" applyBorder="1" applyAlignment="1">
      <alignment horizontal="center"/>
    </xf>
    <xf numFmtId="2" fontId="14" fillId="0" borderId="25" xfId="0" applyNumberFormat="1" applyFont="1" applyFill="1" applyBorder="1" applyAlignment="1">
      <alignment horizontal="center"/>
    </xf>
    <xf numFmtId="166" fontId="39" fillId="5" borderId="4" xfId="0" applyNumberFormat="1" applyFont="1" applyFill="1" applyBorder="1"/>
    <xf numFmtId="1" fontId="39" fillId="5" borderId="4" xfId="0" applyNumberFormat="1" applyFont="1" applyFill="1" applyBorder="1" applyAlignment="1">
      <alignment horizontal="center" wrapText="1"/>
    </xf>
    <xf numFmtId="0" fontId="40" fillId="2" borderId="0" xfId="0" applyFont="1" applyFill="1" applyAlignment="1">
      <alignment horizontal="center"/>
    </xf>
    <xf numFmtId="0" fontId="41" fillId="0" borderId="9" xfId="0" applyFont="1" applyBorder="1" applyAlignment="1">
      <alignment horizontal="left"/>
    </xf>
    <xf numFmtId="0" fontId="27" fillId="0" borderId="0" xfId="0" applyFont="1" applyFill="1" applyBorder="1" applyAlignment="1">
      <alignment horizontal="left"/>
    </xf>
    <xf numFmtId="164" fontId="27" fillId="0" borderId="4" xfId="0" applyNumberFormat="1" applyFont="1" applyFill="1" applyBorder="1" applyAlignment="1">
      <alignment horizontal="left"/>
    </xf>
    <xf numFmtId="164" fontId="27" fillId="0" borderId="14" xfId="0" applyNumberFormat="1" applyFont="1" applyFill="1" applyBorder="1" applyAlignment="1">
      <alignment horizontal="left"/>
    </xf>
    <xf numFmtId="164" fontId="42" fillId="5" borderId="4" xfId="0" applyNumberFormat="1" applyFont="1" applyFill="1" applyBorder="1" applyAlignment="1">
      <alignment horizontal="left"/>
    </xf>
    <xf numFmtId="2" fontId="27" fillId="0" borderId="4" xfId="0" applyNumberFormat="1" applyFont="1" applyFill="1" applyBorder="1" applyAlignment="1">
      <alignment horizontal="left"/>
    </xf>
    <xf numFmtId="2" fontId="42" fillId="5" borderId="4" xfId="0" applyNumberFormat="1" applyFont="1" applyFill="1" applyBorder="1" applyAlignment="1">
      <alignment horizontal="left"/>
    </xf>
    <xf numFmtId="2" fontId="43" fillId="5" borderId="4" xfId="0" applyNumberFormat="1" applyFont="1" applyFill="1" applyBorder="1" applyAlignment="1">
      <alignment horizontal="left"/>
    </xf>
    <xf numFmtId="2" fontId="44" fillId="0" borderId="4" xfId="0" applyNumberFormat="1" applyFont="1" applyFill="1" applyBorder="1" applyAlignment="1">
      <alignment horizontal="left"/>
    </xf>
    <xf numFmtId="2" fontId="44" fillId="0" borderId="0" xfId="0" applyNumberFormat="1" applyFont="1" applyFill="1" applyAlignment="1">
      <alignment horizontal="left"/>
    </xf>
    <xf numFmtId="2" fontId="2" fillId="0" borderId="0" xfId="0" applyNumberFormat="1" applyFont="1" applyFill="1" applyAlignment="1">
      <alignment horizontal="left"/>
    </xf>
    <xf numFmtId="2" fontId="45" fillId="0" borderId="0" xfId="0" applyNumberFormat="1" applyFont="1" applyFill="1" applyAlignment="1">
      <alignment horizontal="left"/>
    </xf>
    <xf numFmtId="2" fontId="45" fillId="0" borderId="0" xfId="0" applyNumberFormat="1" applyFont="1" applyFill="1" applyBorder="1" applyAlignment="1">
      <alignment horizontal="left"/>
    </xf>
    <xf numFmtId="167" fontId="45" fillId="0" borderId="0" xfId="0" applyNumberFormat="1" applyFont="1" applyFill="1" applyBorder="1" applyAlignment="1">
      <alignment horizontal="left"/>
    </xf>
    <xf numFmtId="167" fontId="2" fillId="0" borderId="0" xfId="0" applyNumberFormat="1" applyFont="1" applyFill="1" applyBorder="1" applyAlignment="1">
      <alignment horizontal="left"/>
    </xf>
    <xf numFmtId="0" fontId="2" fillId="0" borderId="0" xfId="0" applyFont="1" applyBorder="1" applyAlignment="1">
      <alignment horizontal="left"/>
    </xf>
    <xf numFmtId="1" fontId="46" fillId="5" borderId="4" xfId="0" applyNumberFormat="1" applyFont="1" applyFill="1" applyBorder="1" applyAlignment="1">
      <alignment horizontal="center" wrapText="1"/>
    </xf>
    <xf numFmtId="1" fontId="47" fillId="5" borderId="4" xfId="0" applyNumberFormat="1" applyFont="1" applyFill="1" applyBorder="1" applyAlignment="1">
      <alignment horizontal="center" wrapText="1"/>
    </xf>
    <xf numFmtId="168" fontId="14" fillId="5" borderId="4" xfId="0" applyNumberFormat="1" applyFont="1" applyFill="1" applyBorder="1" applyAlignment="1">
      <alignment horizontal="right"/>
    </xf>
    <xf numFmtId="164" fontId="14" fillId="5" borderId="4" xfId="0" applyNumberFormat="1" applyFont="1" applyFill="1" applyBorder="1"/>
    <xf numFmtId="2" fontId="48" fillId="5" borderId="4" xfId="0" applyNumberFormat="1" applyFont="1" applyFill="1" applyBorder="1" applyAlignment="1">
      <alignment horizontal="left"/>
    </xf>
    <xf numFmtId="166" fontId="45" fillId="5" borderId="4" xfId="0" applyNumberFormat="1" applyFont="1" applyFill="1" applyBorder="1"/>
    <xf numFmtId="168" fontId="45" fillId="5" borderId="4" xfId="0" applyNumberFormat="1" applyFont="1" applyFill="1" applyBorder="1" applyAlignment="1">
      <alignment horizontal="right"/>
    </xf>
    <xf numFmtId="1" fontId="14" fillId="5" borderId="4" xfId="0" applyNumberFormat="1" applyFont="1" applyFill="1" applyBorder="1" applyAlignment="1">
      <alignment horizontal="center" wrapText="1"/>
    </xf>
    <xf numFmtId="1" fontId="49" fillId="5" borderId="4" xfId="0" applyNumberFormat="1" applyFont="1" applyFill="1" applyBorder="1" applyAlignment="1">
      <alignment horizontal="center" wrapText="1"/>
    </xf>
    <xf numFmtId="164" fontId="14" fillId="5" borderId="4" xfId="0" applyNumberFormat="1" applyFont="1" applyFill="1" applyBorder="1" applyAlignment="1">
      <alignment horizontal="right"/>
    </xf>
    <xf numFmtId="164" fontId="14" fillId="5" borderId="4" xfId="0" applyNumberFormat="1" applyFont="1" applyFill="1" applyBorder="1" applyAlignment="1">
      <alignment horizontal="center"/>
    </xf>
    <xf numFmtId="165" fontId="50" fillId="5" borderId="4" xfId="0" applyNumberFormat="1" applyFont="1" applyFill="1" applyBorder="1" applyAlignment="1">
      <alignment horizontal="center"/>
    </xf>
    <xf numFmtId="165" fontId="15" fillId="5" borderId="4" xfId="0" applyNumberFormat="1" applyFont="1" applyFill="1" applyBorder="1" applyAlignment="1">
      <alignment horizontal="center"/>
    </xf>
    <xf numFmtId="167" fontId="14" fillId="5" borderId="4" xfId="0" applyNumberFormat="1" applyFont="1" applyFill="1" applyBorder="1" applyAlignment="1">
      <alignment horizontal="right"/>
    </xf>
    <xf numFmtId="1" fontId="45" fillId="5" borderId="4" xfId="0" applyNumberFormat="1" applyFont="1" applyFill="1" applyBorder="1" applyAlignment="1">
      <alignment horizontal="center" wrapText="1"/>
    </xf>
    <xf numFmtId="1" fontId="34" fillId="5" borderId="4" xfId="0" applyNumberFormat="1" applyFont="1" applyFill="1" applyBorder="1" applyAlignment="1">
      <alignment horizontal="center" wrapText="1"/>
    </xf>
    <xf numFmtId="166" fontId="49" fillId="5" borderId="4" xfId="0" applyNumberFormat="1" applyFont="1" applyFill="1" applyBorder="1"/>
    <xf numFmtId="0" fontId="8" fillId="7" borderId="0" xfId="0" applyFont="1" applyFill="1" applyAlignment="1">
      <alignment horizontal="center" vertical="center" wrapText="1"/>
    </xf>
    <xf numFmtId="0" fontId="14" fillId="0" borderId="0" xfId="0" applyFont="1" applyBorder="1" applyAlignment="1">
      <alignment horizontal="center"/>
    </xf>
    <xf numFmtId="0" fontId="14" fillId="0" borderId="4" xfId="0" applyFont="1" applyFill="1" applyBorder="1" applyAlignment="1">
      <alignment horizontal="center"/>
    </xf>
    <xf numFmtId="0" fontId="14" fillId="0" borderId="0" xfId="0" applyFont="1" applyFill="1" applyBorder="1" applyAlignment="1">
      <alignment horizontal="center"/>
    </xf>
    <xf numFmtId="0" fontId="19" fillId="0" borderId="0" xfId="0" applyFont="1" applyBorder="1" applyAlignment="1">
      <alignment horizontal="center"/>
    </xf>
    <xf numFmtId="0" fontId="19" fillId="0" borderId="0" xfId="0" applyFont="1" applyAlignment="1">
      <alignment horizontal="center"/>
    </xf>
    <xf numFmtId="0" fontId="8" fillId="0" borderId="31" xfId="0" applyFont="1" applyBorder="1"/>
    <xf numFmtId="166" fontId="8" fillId="0" borderId="15" xfId="0" applyNumberFormat="1" applyFont="1" applyFill="1" applyBorder="1" applyAlignment="1">
      <alignment wrapText="1"/>
    </xf>
    <xf numFmtId="166" fontId="8" fillId="0" borderId="40" xfId="0" applyNumberFormat="1" applyFont="1" applyFill="1" applyBorder="1"/>
    <xf numFmtId="166" fontId="8" fillId="0" borderId="15" xfId="0" applyNumberFormat="1" applyFont="1" applyFill="1" applyBorder="1"/>
    <xf numFmtId="164" fontId="8" fillId="0" borderId="41" xfId="0" applyNumberFormat="1" applyFont="1" applyBorder="1"/>
    <xf numFmtId="165" fontId="11" fillId="0" borderId="37" xfId="0" applyNumberFormat="1" applyFont="1" applyBorder="1" applyAlignment="1">
      <alignment horizontal="center"/>
    </xf>
    <xf numFmtId="164" fontId="8" fillId="0" borderId="42" xfId="0" applyNumberFormat="1" applyFont="1" applyFill="1" applyBorder="1"/>
    <xf numFmtId="165" fontId="11" fillId="0" borderId="37" xfId="0" applyNumberFormat="1" applyFont="1" applyFill="1" applyBorder="1" applyAlignment="1">
      <alignment horizontal="center"/>
    </xf>
    <xf numFmtId="165" fontId="11" fillId="0" borderId="37" xfId="0" applyNumberFormat="1" applyFont="1" applyFill="1" applyBorder="1" applyAlignment="1">
      <alignment horizontal="center" wrapText="1"/>
    </xf>
    <xf numFmtId="167" fontId="8" fillId="0" borderId="43" xfId="0" applyNumberFormat="1" applyFont="1" applyFill="1" applyBorder="1"/>
    <xf numFmtId="165" fontId="8" fillId="0" borderId="44" xfId="0" applyNumberFormat="1" applyFont="1" applyFill="1" applyBorder="1"/>
    <xf numFmtId="168" fontId="8" fillId="0" borderId="43" xfId="0" applyNumberFormat="1" applyFont="1" applyFill="1" applyBorder="1"/>
    <xf numFmtId="164" fontId="8" fillId="0" borderId="43" xfId="0" applyNumberFormat="1" applyFont="1" applyFill="1" applyBorder="1"/>
    <xf numFmtId="165" fontId="8" fillId="0" borderId="44" xfId="1" applyNumberFormat="1" applyFont="1" applyFill="1" applyBorder="1"/>
    <xf numFmtId="168" fontId="8" fillId="0" borderId="43" xfId="0" applyNumberFormat="1" applyFont="1" applyFill="1" applyBorder="1" applyAlignment="1">
      <alignment horizontal="right"/>
    </xf>
    <xf numFmtId="164" fontId="8" fillId="0" borderId="43" xfId="0" applyNumberFormat="1" applyFont="1" applyFill="1" applyBorder="1" applyAlignment="1">
      <alignment horizontal="right"/>
    </xf>
    <xf numFmtId="165" fontId="21" fillId="0" borderId="44" xfId="0" applyNumberFormat="1" applyFont="1" applyFill="1" applyBorder="1" applyAlignment="1">
      <alignment horizontal="center" wrapText="1"/>
    </xf>
    <xf numFmtId="165" fontId="12" fillId="0" borderId="4" xfId="0" applyNumberFormat="1" applyFont="1" applyFill="1" applyBorder="1" applyAlignment="1">
      <alignment horizontal="left"/>
    </xf>
    <xf numFmtId="164" fontId="8" fillId="14" borderId="4" xfId="0" applyNumberFormat="1" applyFont="1" applyFill="1" applyBorder="1" applyAlignment="1">
      <alignment horizontal="center"/>
    </xf>
    <xf numFmtId="164" fontId="21" fillId="0" borderId="4" xfId="0" applyNumberFormat="1" applyFont="1" applyFill="1" applyBorder="1" applyAlignment="1">
      <alignment horizontal="left"/>
    </xf>
    <xf numFmtId="164" fontId="8" fillId="11" borderId="4" xfId="0" applyNumberFormat="1" applyFont="1" applyFill="1" applyBorder="1" applyAlignment="1">
      <alignment horizontal="center"/>
    </xf>
    <xf numFmtId="164" fontId="8" fillId="11" borderId="43" xfId="0" applyNumberFormat="1" applyFont="1" applyFill="1" applyBorder="1"/>
    <xf numFmtId="0" fontId="8" fillId="5" borderId="0" xfId="0" applyFont="1" applyFill="1" applyBorder="1" applyAlignment="1">
      <alignment horizontal="center"/>
    </xf>
    <xf numFmtId="164" fontId="11" fillId="5" borderId="0" xfId="0" applyNumberFormat="1" applyFont="1" applyFill="1"/>
    <xf numFmtId="164" fontId="8" fillId="5" borderId="0" xfId="0" applyNumberFormat="1" applyFont="1" applyFill="1"/>
    <xf numFmtId="0" fontId="8" fillId="5" borderId="4" xfId="0" applyFont="1" applyFill="1" applyBorder="1" applyAlignment="1">
      <alignment horizontal="center"/>
    </xf>
    <xf numFmtId="164" fontId="8" fillId="5" borderId="4" xfId="0" applyNumberFormat="1" applyFont="1" applyFill="1" applyBorder="1"/>
    <xf numFmtId="16" fontId="8" fillId="5" borderId="4" xfId="0" applyNumberFormat="1" applyFont="1" applyFill="1" applyBorder="1" applyAlignment="1">
      <alignment horizontal="center"/>
    </xf>
    <xf numFmtId="164" fontId="8" fillId="13" borderId="4" xfId="0" applyNumberFormat="1" applyFont="1" applyFill="1" applyBorder="1"/>
    <xf numFmtId="2" fontId="32" fillId="6" borderId="11" xfId="0" applyNumberFormat="1" applyFont="1" applyFill="1" applyBorder="1" applyAlignment="1">
      <alignment horizontal="right" vertical="center"/>
    </xf>
    <xf numFmtId="2" fontId="32" fillId="6" borderId="1" xfId="0" applyNumberFormat="1" applyFont="1" applyFill="1" applyBorder="1" applyAlignment="1">
      <alignment horizontal="right" vertical="center"/>
    </xf>
    <xf numFmtId="164" fontId="8" fillId="0" borderId="0" xfId="0" applyNumberFormat="1" applyFont="1" applyFill="1" applyBorder="1" applyAlignment="1">
      <alignment horizontal="center"/>
    </xf>
    <xf numFmtId="2" fontId="14" fillId="0" borderId="25" xfId="0" applyNumberFormat="1" applyFont="1" applyFill="1" applyBorder="1" applyAlignment="1">
      <alignment horizontal="center"/>
    </xf>
    <xf numFmtId="166" fontId="14" fillId="5" borderId="15" xfId="0" applyNumberFormat="1" applyFont="1" applyFill="1" applyBorder="1"/>
    <xf numFmtId="164" fontId="14" fillId="5" borderId="43" xfId="0" applyNumberFormat="1" applyFont="1" applyFill="1" applyBorder="1"/>
    <xf numFmtId="0" fontId="51" fillId="5" borderId="4" xfId="0" applyFont="1" applyFill="1" applyBorder="1"/>
    <xf numFmtId="0" fontId="51" fillId="5" borderId="4" xfId="0" applyFont="1" applyFill="1" applyBorder="1" applyAlignment="1">
      <alignment horizontal="center"/>
    </xf>
    <xf numFmtId="2" fontId="51" fillId="5" borderId="4" xfId="0" applyNumberFormat="1" applyFont="1" applyFill="1" applyBorder="1" applyAlignment="1">
      <alignment horizontal="right"/>
    </xf>
    <xf numFmtId="16" fontId="51" fillId="5" borderId="4" xfId="0" applyNumberFormat="1" applyFont="1" applyFill="1" applyBorder="1"/>
    <xf numFmtId="0" fontId="51" fillId="5" borderId="4" xfId="0" applyFont="1" applyFill="1" applyBorder="1" applyAlignment="1">
      <alignment horizontal="right"/>
    </xf>
    <xf numFmtId="167" fontId="51" fillId="5" borderId="4" xfId="0" applyNumberFormat="1" applyFont="1" applyFill="1" applyBorder="1"/>
    <xf numFmtId="2" fontId="51" fillId="5" borderId="4" xfId="0" applyNumberFormat="1" applyFont="1" applyFill="1" applyBorder="1"/>
    <xf numFmtId="165" fontId="14" fillId="5" borderId="44" xfId="0" applyNumberFormat="1" applyFont="1" applyFill="1" applyBorder="1"/>
    <xf numFmtId="165" fontId="50" fillId="5" borderId="44" xfId="0" applyNumberFormat="1" applyFont="1" applyFill="1" applyBorder="1"/>
    <xf numFmtId="166" fontId="14" fillId="5" borderId="15" xfId="0" applyNumberFormat="1" applyFont="1" applyFill="1" applyBorder="1" applyAlignment="1">
      <alignment horizontal="center"/>
    </xf>
    <xf numFmtId="167" fontId="14" fillId="5" borderId="43" xfId="0" applyNumberFormat="1" applyFont="1" applyFill="1" applyBorder="1"/>
    <xf numFmtId="168" fontId="14" fillId="5" borderId="43" xfId="0" applyNumberFormat="1" applyFont="1" applyFill="1" applyBorder="1" applyAlignment="1">
      <alignment horizontal="right"/>
    </xf>
    <xf numFmtId="167" fontId="14" fillId="5" borderId="43" xfId="0" applyNumberFormat="1" applyFont="1" applyFill="1" applyBorder="1" applyAlignment="1">
      <alignment horizontal="right"/>
    </xf>
    <xf numFmtId="166" fontId="14" fillId="5" borderId="15" xfId="0" applyNumberFormat="1" applyFont="1" applyFill="1" applyBorder="1" applyAlignment="1">
      <alignment wrapText="1"/>
    </xf>
    <xf numFmtId="164" fontId="14" fillId="5" borderId="43" xfId="0" applyNumberFormat="1" applyFont="1" applyFill="1" applyBorder="1" applyAlignment="1">
      <alignment horizontal="right"/>
    </xf>
    <xf numFmtId="164" fontId="14" fillId="5" borderId="16" xfId="0" applyNumberFormat="1" applyFont="1" applyFill="1" applyBorder="1" applyAlignment="1">
      <alignment horizontal="center"/>
    </xf>
    <xf numFmtId="165" fontId="50" fillId="5" borderId="4" xfId="0" applyNumberFormat="1" applyFont="1" applyFill="1" applyBorder="1" applyAlignment="1">
      <alignment horizontal="center" wrapText="1"/>
    </xf>
    <xf numFmtId="165" fontId="34" fillId="5" borderId="4" xfId="0" applyNumberFormat="1" applyFont="1" applyFill="1" applyBorder="1" applyAlignment="1">
      <alignment horizontal="center"/>
    </xf>
    <xf numFmtId="1" fontId="50" fillId="5" borderId="4" xfId="0" applyNumberFormat="1" applyFont="1" applyFill="1" applyBorder="1" applyAlignment="1">
      <alignment horizontal="center" wrapText="1"/>
    </xf>
    <xf numFmtId="2" fontId="52" fillId="5" borderId="4" xfId="0" applyNumberFormat="1" applyFont="1" applyFill="1" applyBorder="1" applyAlignment="1">
      <alignment horizontal="left"/>
    </xf>
    <xf numFmtId="165" fontId="14" fillId="5" borderId="44" xfId="0" applyNumberFormat="1" applyFont="1" applyFill="1" applyBorder="1" applyAlignment="1">
      <alignment wrapText="1"/>
    </xf>
    <xf numFmtId="165" fontId="14" fillId="5" borderId="44" xfId="0" applyNumberFormat="1" applyFont="1" applyFill="1" applyBorder="1" applyAlignment="1">
      <alignment horizontal="center" wrapText="1"/>
    </xf>
    <xf numFmtId="0" fontId="23" fillId="0" borderId="4" xfId="0" applyFont="1" applyFill="1" applyBorder="1"/>
    <xf numFmtId="44" fontId="8" fillId="0" borderId="4" xfId="1" applyFont="1" applyFill="1" applyBorder="1"/>
    <xf numFmtId="0" fontId="11" fillId="7" borderId="0" xfId="0" applyFont="1" applyFill="1" applyAlignment="1">
      <alignment horizontal="center" vertical="center" wrapText="1"/>
    </xf>
    <xf numFmtId="0" fontId="34" fillId="0" borderId="0" xfId="0" applyFont="1" applyBorder="1" applyAlignment="1">
      <alignment horizontal="center"/>
    </xf>
    <xf numFmtId="0" fontId="20" fillId="0" borderId="0" xfId="0" applyFont="1"/>
    <xf numFmtId="0" fontId="20" fillId="0" borderId="0" xfId="0" applyFont="1" applyAlignment="1">
      <alignment horizontal="center"/>
    </xf>
    <xf numFmtId="165" fontId="8" fillId="0" borderId="44" xfId="0" applyNumberFormat="1" applyFont="1" applyFill="1" applyBorder="1" applyAlignment="1">
      <alignment horizontal="center" wrapText="1"/>
    </xf>
    <xf numFmtId="166" fontId="47" fillId="5" borderId="15" xfId="0" applyNumberFormat="1" applyFont="1" applyFill="1" applyBorder="1"/>
    <xf numFmtId="164" fontId="47" fillId="5" borderId="43" xfId="0" applyNumberFormat="1" applyFont="1" applyFill="1" applyBorder="1"/>
    <xf numFmtId="0" fontId="53" fillId="5" borderId="4" xfId="0" applyFont="1" applyFill="1" applyBorder="1"/>
    <xf numFmtId="0" fontId="53" fillId="5" borderId="4" xfId="0" applyFont="1" applyFill="1" applyBorder="1" applyAlignment="1">
      <alignment horizontal="center"/>
    </xf>
    <xf numFmtId="2" fontId="53" fillId="5" borderId="4" xfId="0" applyNumberFormat="1" applyFont="1" applyFill="1" applyBorder="1" applyAlignment="1">
      <alignment horizontal="right"/>
    </xf>
    <xf numFmtId="16" fontId="53" fillId="5" borderId="4" xfId="0" applyNumberFormat="1" applyFont="1" applyFill="1" applyBorder="1"/>
    <xf numFmtId="0" fontId="53" fillId="5" borderId="4" xfId="0" applyFont="1" applyFill="1" applyBorder="1" applyAlignment="1">
      <alignment horizontal="right"/>
    </xf>
    <xf numFmtId="167" fontId="53" fillId="5" borderId="4" xfId="0" applyNumberFormat="1" applyFont="1" applyFill="1" applyBorder="1"/>
    <xf numFmtId="2" fontId="53" fillId="5" borderId="4" xfId="0" applyNumberFormat="1" applyFont="1" applyFill="1" applyBorder="1"/>
    <xf numFmtId="165" fontId="47" fillId="5" borderId="44" xfId="0" applyNumberFormat="1" applyFont="1" applyFill="1" applyBorder="1"/>
    <xf numFmtId="165" fontId="47" fillId="5" borderId="44" xfId="1" applyNumberFormat="1" applyFont="1" applyFill="1" applyBorder="1"/>
    <xf numFmtId="165" fontId="42" fillId="5" borderId="44" xfId="0" applyNumberFormat="1" applyFont="1" applyFill="1" applyBorder="1"/>
    <xf numFmtId="166" fontId="47" fillId="5" borderId="15" xfId="0" applyNumberFormat="1" applyFont="1" applyFill="1" applyBorder="1" applyAlignment="1">
      <alignment horizontal="center"/>
    </xf>
    <xf numFmtId="167" fontId="47" fillId="5" borderId="43" xfId="0" applyNumberFormat="1" applyFont="1" applyFill="1" applyBorder="1"/>
    <xf numFmtId="168" fontId="47" fillId="5" borderId="43" xfId="0" applyNumberFormat="1" applyFont="1" applyFill="1" applyBorder="1" applyAlignment="1">
      <alignment horizontal="right"/>
    </xf>
    <xf numFmtId="1" fontId="54" fillId="5" borderId="4" xfId="0" applyNumberFormat="1" applyFont="1" applyFill="1" applyBorder="1" applyAlignment="1">
      <alignment horizontal="center" wrapText="1"/>
    </xf>
    <xf numFmtId="1" fontId="55" fillId="5" borderId="4" xfId="0" applyNumberFormat="1" applyFont="1" applyFill="1" applyBorder="1" applyAlignment="1">
      <alignment horizontal="center" wrapText="1"/>
    </xf>
    <xf numFmtId="166" fontId="47" fillId="5" borderId="15" xfId="0" applyNumberFormat="1" applyFont="1" applyFill="1" applyBorder="1" applyAlignment="1">
      <alignment wrapText="1"/>
    </xf>
    <xf numFmtId="164" fontId="47" fillId="5" borderId="43" xfId="0" applyNumberFormat="1" applyFont="1" applyFill="1" applyBorder="1" applyAlignment="1">
      <alignment horizontal="right"/>
    </xf>
    <xf numFmtId="164" fontId="47" fillId="5" borderId="16" xfId="0" applyNumberFormat="1" applyFont="1" applyFill="1" applyBorder="1" applyAlignment="1">
      <alignment horizontal="center"/>
    </xf>
    <xf numFmtId="164" fontId="39" fillId="5" borderId="16" xfId="0" applyNumberFormat="1" applyFont="1" applyFill="1" applyBorder="1" applyAlignment="1">
      <alignment horizontal="center"/>
    </xf>
    <xf numFmtId="165" fontId="55" fillId="5" borderId="4" xfId="0" applyNumberFormat="1" applyFont="1" applyFill="1" applyBorder="1" applyAlignment="1">
      <alignment horizontal="center"/>
    </xf>
    <xf numFmtId="0" fontId="56" fillId="5" borderId="4" xfId="0" applyFont="1" applyFill="1" applyBorder="1"/>
    <xf numFmtId="0" fontId="56" fillId="5" borderId="4" xfId="0" applyFont="1" applyFill="1" applyBorder="1" applyAlignment="1">
      <alignment horizontal="center"/>
    </xf>
    <xf numFmtId="2" fontId="56" fillId="5" borderId="4" xfId="0" applyNumberFormat="1" applyFont="1" applyFill="1" applyBorder="1" applyAlignment="1">
      <alignment horizontal="right"/>
    </xf>
    <xf numFmtId="16" fontId="56" fillId="5" borderId="4" xfId="0" applyNumberFormat="1" applyFont="1" applyFill="1" applyBorder="1"/>
    <xf numFmtId="0" fontId="56" fillId="5" borderId="4" xfId="0" applyFont="1" applyFill="1" applyBorder="1" applyAlignment="1">
      <alignment horizontal="right"/>
    </xf>
    <xf numFmtId="167" fontId="56" fillId="5" borderId="4" xfId="0" applyNumberFormat="1" applyFont="1" applyFill="1" applyBorder="1"/>
    <xf numFmtId="168" fontId="39" fillId="5" borderId="43" xfId="0" applyNumberFormat="1" applyFont="1" applyFill="1" applyBorder="1" applyAlignment="1">
      <alignment horizontal="right"/>
    </xf>
    <xf numFmtId="165" fontId="39" fillId="5" borderId="44" xfId="0" applyNumberFormat="1" applyFont="1" applyFill="1" applyBorder="1"/>
    <xf numFmtId="168" fontId="39" fillId="5" borderId="43" xfId="0" applyNumberFormat="1" applyFont="1" applyFill="1" applyBorder="1"/>
    <xf numFmtId="2" fontId="56" fillId="5" borderId="4" xfId="0" applyNumberFormat="1" applyFont="1" applyFill="1" applyBorder="1"/>
    <xf numFmtId="164" fontId="39" fillId="5" borderId="43" xfId="0" applyNumberFormat="1" applyFont="1" applyFill="1" applyBorder="1"/>
    <xf numFmtId="0" fontId="34" fillId="5" borderId="4" xfId="0" applyFont="1" applyFill="1" applyBorder="1" applyAlignment="1">
      <alignment horizontal="center"/>
    </xf>
    <xf numFmtId="0" fontId="34" fillId="5" borderId="0" xfId="0" applyFont="1" applyFill="1" applyBorder="1" applyAlignment="1">
      <alignment horizontal="center"/>
    </xf>
    <xf numFmtId="164" fontId="14" fillId="5" borderId="0" xfId="0" applyNumberFormat="1" applyFont="1" applyFill="1"/>
    <xf numFmtId="0" fontId="57" fillId="5" borderId="0" xfId="0" applyFont="1" applyFill="1" applyBorder="1" applyAlignment="1">
      <alignment horizontal="center"/>
    </xf>
    <xf numFmtId="164" fontId="34" fillId="5" borderId="0" xfId="0" applyNumberFormat="1" applyFont="1" applyFill="1"/>
    <xf numFmtId="164" fontId="14" fillId="5" borderId="29" xfId="0" applyNumberFormat="1" applyFont="1" applyFill="1" applyBorder="1"/>
    <xf numFmtId="16" fontId="8" fillId="0" borderId="4" xfId="0" applyNumberFormat="1" applyFont="1" applyFill="1" applyBorder="1" applyAlignment="1">
      <alignment horizontal="center"/>
    </xf>
    <xf numFmtId="0" fontId="14" fillId="5" borderId="4" xfId="0" applyFont="1" applyFill="1" applyBorder="1" applyAlignment="1">
      <alignment horizontal="center"/>
    </xf>
    <xf numFmtId="2" fontId="32" fillId="6" borderId="11" xfId="0" applyNumberFormat="1" applyFont="1" applyFill="1" applyBorder="1" applyAlignment="1">
      <alignment horizontal="right" vertical="center"/>
    </xf>
    <xf numFmtId="2" fontId="32" fillId="6" borderId="1" xfId="0" applyNumberFormat="1" applyFont="1" applyFill="1" applyBorder="1" applyAlignment="1">
      <alignment horizontal="right" vertical="center"/>
    </xf>
    <xf numFmtId="164" fontId="8" fillId="0" borderId="0" xfId="0" applyNumberFormat="1" applyFont="1" applyFill="1" applyBorder="1" applyAlignment="1">
      <alignment horizontal="center"/>
    </xf>
    <xf numFmtId="2" fontId="14" fillId="0" borderId="25" xfId="0" applyNumberFormat="1" applyFont="1" applyFill="1" applyBorder="1" applyAlignment="1">
      <alignment horizontal="center"/>
    </xf>
    <xf numFmtId="1" fontId="39" fillId="0" borderId="4" xfId="0" applyNumberFormat="1" applyFont="1" applyFill="1" applyBorder="1" applyAlignment="1">
      <alignment horizontal="center" wrapText="1"/>
    </xf>
    <xf numFmtId="166" fontId="2" fillId="0" borderId="0" xfId="0" applyNumberFormat="1" applyFont="1" applyFill="1" applyAlignment="1">
      <alignment wrapText="1"/>
    </xf>
    <xf numFmtId="164" fontId="2" fillId="0" borderId="42" xfId="0" applyNumberFormat="1" applyFont="1" applyFill="1" applyBorder="1"/>
    <xf numFmtId="0" fontId="0" fillId="0" borderId="0" xfId="0" applyFont="1" applyFill="1" applyBorder="1" applyAlignment="1">
      <alignment horizontal="center"/>
    </xf>
    <xf numFmtId="0" fontId="16" fillId="0" borderId="0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0" fillId="0" borderId="0" xfId="0" applyFont="1" applyFill="1" applyBorder="1"/>
    <xf numFmtId="165" fontId="41" fillId="0" borderId="37" xfId="0" applyNumberFormat="1" applyFont="1" applyFill="1" applyBorder="1" applyAlignment="1">
      <alignment horizontal="center"/>
    </xf>
    <xf numFmtId="164" fontId="2" fillId="0" borderId="0" xfId="0" applyNumberFormat="1" applyFont="1" applyFill="1" applyAlignment="1">
      <alignment horizontal="center"/>
    </xf>
    <xf numFmtId="165" fontId="27" fillId="0" borderId="0" xfId="0" applyNumberFormat="1" applyFont="1" applyFill="1" applyBorder="1" applyAlignment="1">
      <alignment horizontal="center"/>
    </xf>
    <xf numFmtId="166" fontId="2" fillId="0" borderId="15" xfId="0" applyNumberFormat="1" applyFont="1" applyFill="1" applyBorder="1" applyAlignment="1">
      <alignment wrapText="1"/>
    </xf>
    <xf numFmtId="165" fontId="41" fillId="0" borderId="37" xfId="0" applyNumberFormat="1" applyFont="1" applyFill="1" applyBorder="1" applyAlignment="1">
      <alignment horizontal="center" wrapText="1"/>
    </xf>
    <xf numFmtId="165" fontId="44" fillId="0" borderId="0" xfId="0" applyNumberFormat="1" applyFont="1" applyFill="1" applyBorder="1" applyAlignment="1">
      <alignment horizontal="center" wrapText="1"/>
    </xf>
    <xf numFmtId="167" fontId="2" fillId="0" borderId="43" xfId="0" applyNumberFormat="1" applyFont="1" applyFill="1" applyBorder="1"/>
    <xf numFmtId="0" fontId="0" fillId="0" borderId="4" xfId="0" applyFont="1" applyFill="1" applyBorder="1"/>
    <xf numFmtId="0" fontId="0" fillId="0" borderId="4" xfId="0" applyFont="1" applyFill="1" applyBorder="1" applyAlignment="1">
      <alignment horizontal="center"/>
    </xf>
    <xf numFmtId="2" fontId="0" fillId="0" borderId="4" xfId="0" applyNumberFormat="1" applyFont="1" applyFill="1" applyBorder="1" applyAlignment="1">
      <alignment horizontal="right"/>
    </xf>
    <xf numFmtId="16" fontId="0" fillId="0" borderId="4" xfId="0" applyNumberFormat="1" applyFont="1" applyFill="1" applyBorder="1"/>
    <xf numFmtId="0" fontId="0" fillId="0" borderId="4" xfId="0" applyFont="1" applyFill="1" applyBorder="1" applyAlignment="1">
      <alignment horizontal="right"/>
    </xf>
    <xf numFmtId="167" fontId="0" fillId="0" borderId="4" xfId="0" applyNumberFormat="1" applyFont="1" applyFill="1" applyBorder="1"/>
    <xf numFmtId="2" fontId="0" fillId="0" borderId="4" xfId="0" applyNumberFormat="1" applyFont="1" applyFill="1" applyBorder="1"/>
    <xf numFmtId="165" fontId="2" fillId="0" borderId="44" xfId="0" applyNumberFormat="1" applyFont="1" applyFill="1" applyBorder="1"/>
    <xf numFmtId="164" fontId="2" fillId="0" borderId="16" xfId="0" applyNumberFormat="1" applyFont="1" applyFill="1" applyBorder="1" applyAlignment="1">
      <alignment horizontal="center"/>
    </xf>
    <xf numFmtId="165" fontId="44" fillId="0" borderId="4" xfId="0" applyNumberFormat="1" applyFont="1" applyFill="1" applyBorder="1" applyAlignment="1">
      <alignment horizontal="center"/>
    </xf>
    <xf numFmtId="165" fontId="27" fillId="0" borderId="4" xfId="0" applyNumberFormat="1" applyFont="1" applyFill="1" applyBorder="1" applyAlignment="1">
      <alignment horizontal="center"/>
    </xf>
    <xf numFmtId="166" fontId="2" fillId="0" borderId="40" xfId="0" applyNumberFormat="1" applyFont="1" applyFill="1" applyBorder="1"/>
    <xf numFmtId="168" fontId="2" fillId="0" borderId="43" xfId="0" applyNumberFormat="1" applyFont="1" applyFill="1" applyBorder="1"/>
    <xf numFmtId="166" fontId="2" fillId="0" borderId="15" xfId="0" applyNumberFormat="1" applyFont="1" applyFill="1" applyBorder="1"/>
    <xf numFmtId="44" fontId="27" fillId="0" borderId="4" xfId="1" applyFont="1" applyFill="1" applyBorder="1" applyAlignment="1">
      <alignment horizontal="center"/>
    </xf>
    <xf numFmtId="164" fontId="2" fillId="0" borderId="43" xfId="0" applyNumberFormat="1" applyFont="1" applyFill="1" applyBorder="1"/>
    <xf numFmtId="165" fontId="27" fillId="0" borderId="4" xfId="0" applyNumberFormat="1" applyFont="1" applyFill="1" applyBorder="1" applyAlignment="1">
      <alignment horizontal="center" wrapText="1"/>
    </xf>
    <xf numFmtId="165" fontId="2" fillId="0" borderId="44" xfId="1" applyNumberFormat="1" applyFont="1" applyFill="1" applyBorder="1"/>
    <xf numFmtId="166" fontId="2" fillId="0" borderId="15" xfId="0" applyNumberFormat="1" applyFont="1" applyFill="1" applyBorder="1" applyAlignment="1">
      <alignment horizontal="center"/>
    </xf>
    <xf numFmtId="165" fontId="41" fillId="0" borderId="4" xfId="0" applyNumberFormat="1" applyFont="1" applyFill="1" applyBorder="1" applyAlignment="1">
      <alignment horizontal="center" wrapText="1"/>
    </xf>
    <xf numFmtId="168" fontId="2" fillId="0" borderId="43" xfId="0" applyNumberFormat="1" applyFont="1" applyFill="1" applyBorder="1" applyAlignment="1">
      <alignment horizontal="right"/>
    </xf>
    <xf numFmtId="164" fontId="2" fillId="0" borderId="43" xfId="0" applyNumberFormat="1" applyFont="1" applyFill="1" applyBorder="1" applyAlignment="1">
      <alignment horizontal="right"/>
    </xf>
    <xf numFmtId="167" fontId="2" fillId="0" borderId="43" xfId="0" applyNumberFormat="1" applyFont="1" applyFill="1" applyBorder="1" applyAlignment="1">
      <alignment horizontal="right"/>
    </xf>
    <xf numFmtId="165" fontId="2" fillId="0" borderId="44" xfId="0" applyNumberFormat="1" applyFont="1" applyFill="1" applyBorder="1" applyAlignment="1">
      <alignment horizontal="center" wrapText="1"/>
    </xf>
    <xf numFmtId="165" fontId="27" fillId="0" borderId="4" xfId="0" applyNumberFormat="1" applyFont="1" applyFill="1" applyBorder="1" applyAlignment="1">
      <alignment horizontal="left"/>
    </xf>
    <xf numFmtId="166" fontId="2" fillId="0" borderId="4" xfId="0" applyNumberFormat="1" applyFont="1" applyFill="1" applyBorder="1"/>
    <xf numFmtId="164" fontId="2" fillId="0" borderId="4" xfId="0" applyNumberFormat="1" applyFont="1" applyFill="1" applyBorder="1" applyAlignment="1">
      <alignment horizontal="right"/>
    </xf>
    <xf numFmtId="165" fontId="2" fillId="0" borderId="4" xfId="0" applyNumberFormat="1" applyFont="1" applyFill="1" applyBorder="1"/>
    <xf numFmtId="164" fontId="2" fillId="0" borderId="4" xfId="0" applyNumberFormat="1" applyFont="1" applyFill="1" applyBorder="1" applyAlignment="1">
      <alignment horizontal="center"/>
    </xf>
    <xf numFmtId="168" fontId="2" fillId="0" borderId="4" xfId="0" applyNumberFormat="1" applyFont="1" applyFill="1" applyBorder="1" applyAlignment="1">
      <alignment horizontal="right"/>
    </xf>
    <xf numFmtId="1" fontId="14" fillId="0" borderId="4" xfId="0" applyNumberFormat="1" applyFont="1" applyFill="1" applyBorder="1" applyAlignment="1">
      <alignment horizontal="center" wrapText="1"/>
    </xf>
    <xf numFmtId="165" fontId="47" fillId="5" borderId="4" xfId="0" applyNumberFormat="1" applyFont="1" applyFill="1" applyBorder="1" applyAlignment="1">
      <alignment horizontal="center"/>
    </xf>
    <xf numFmtId="165" fontId="39" fillId="5" borderId="4" xfId="0" applyNumberFormat="1" applyFont="1" applyFill="1" applyBorder="1" applyAlignment="1">
      <alignment horizontal="center"/>
    </xf>
    <xf numFmtId="165" fontId="39" fillId="5" borderId="4" xfId="0" applyNumberFormat="1" applyFont="1" applyFill="1" applyBorder="1" applyAlignment="1">
      <alignment horizontal="center" wrapText="1"/>
    </xf>
    <xf numFmtId="0" fontId="58" fillId="0" borderId="4" xfId="0" applyFont="1" applyFill="1" applyBorder="1"/>
    <xf numFmtId="0" fontId="58" fillId="0" borderId="4" xfId="0" applyFont="1" applyFill="1" applyBorder="1" applyAlignment="1">
      <alignment horizontal="center"/>
    </xf>
    <xf numFmtId="2" fontId="58" fillId="0" borderId="4" xfId="0" applyNumberFormat="1" applyFont="1" applyFill="1" applyBorder="1" applyAlignment="1">
      <alignment horizontal="right"/>
    </xf>
    <xf numFmtId="16" fontId="58" fillId="0" borderId="4" xfId="0" applyNumberFormat="1" applyFont="1" applyFill="1" applyBorder="1"/>
    <xf numFmtId="0" fontId="58" fillId="0" borderId="4" xfId="0" applyFont="1" applyFill="1" applyBorder="1" applyAlignment="1">
      <alignment horizontal="right"/>
    </xf>
    <xf numFmtId="167" fontId="58" fillId="0" borderId="4" xfId="0" applyNumberFormat="1" applyFont="1" applyFill="1" applyBorder="1"/>
    <xf numFmtId="165" fontId="23" fillId="0" borderId="44" xfId="0" applyNumberFormat="1" applyFont="1" applyFill="1" applyBorder="1" applyAlignment="1">
      <alignment horizontal="center" wrapText="1"/>
    </xf>
    <xf numFmtId="167" fontId="8" fillId="0" borderId="43" xfId="0" applyNumberFormat="1" applyFont="1" applyFill="1" applyBorder="1" applyAlignment="1">
      <alignment horizontal="right"/>
    </xf>
    <xf numFmtId="2" fontId="41" fillId="0" borderId="4" xfId="0" applyNumberFormat="1" applyFont="1" applyFill="1" applyBorder="1" applyAlignment="1">
      <alignment horizontal="left"/>
    </xf>
    <xf numFmtId="166" fontId="41" fillId="0" borderId="15" xfId="0" applyNumberFormat="1" applyFont="1" applyFill="1" applyBorder="1"/>
    <xf numFmtId="168" fontId="39" fillId="0" borderId="43" xfId="0" applyNumberFormat="1" applyFont="1" applyFill="1" applyBorder="1" applyAlignment="1">
      <alignment horizontal="right"/>
    </xf>
    <xf numFmtId="0" fontId="56" fillId="0" borderId="4" xfId="0" applyFont="1" applyFill="1" applyBorder="1"/>
    <xf numFmtId="0" fontId="56" fillId="0" borderId="4" xfId="0" applyFont="1" applyFill="1" applyBorder="1" applyAlignment="1">
      <alignment horizontal="center"/>
    </xf>
    <xf numFmtId="2" fontId="56" fillId="0" borderId="4" xfId="0" applyNumberFormat="1" applyFont="1" applyFill="1" applyBorder="1" applyAlignment="1">
      <alignment horizontal="right"/>
    </xf>
    <xf numFmtId="16" fontId="56" fillId="0" borderId="4" xfId="0" applyNumberFormat="1" applyFont="1" applyFill="1" applyBorder="1"/>
    <xf numFmtId="0" fontId="56" fillId="0" borderId="4" xfId="0" applyFont="1" applyFill="1" applyBorder="1" applyAlignment="1">
      <alignment horizontal="right"/>
    </xf>
    <xf numFmtId="167" fontId="56" fillId="0" borderId="4" xfId="0" applyNumberFormat="1" applyFont="1" applyFill="1" applyBorder="1"/>
    <xf numFmtId="165" fontId="39" fillId="0" borderId="44" xfId="0" applyNumberFormat="1" applyFont="1" applyFill="1" applyBorder="1"/>
    <xf numFmtId="166" fontId="45" fillId="5" borderId="15" xfId="0" applyNumberFormat="1" applyFont="1" applyFill="1" applyBorder="1"/>
    <xf numFmtId="164" fontId="45" fillId="5" borderId="43" xfId="0" applyNumberFormat="1" applyFont="1" applyFill="1" applyBorder="1" applyAlignment="1">
      <alignment horizontal="right"/>
    </xf>
    <xf numFmtId="0" fontId="59" fillId="5" borderId="4" xfId="0" applyFont="1" applyFill="1" applyBorder="1"/>
    <xf numFmtId="0" fontId="59" fillId="5" borderId="4" xfId="0" applyFont="1" applyFill="1" applyBorder="1" applyAlignment="1">
      <alignment horizontal="center"/>
    </xf>
    <xf numFmtId="2" fontId="59" fillId="5" borderId="4" xfId="0" applyNumberFormat="1" applyFont="1" applyFill="1" applyBorder="1" applyAlignment="1">
      <alignment horizontal="right"/>
    </xf>
    <xf numFmtId="16" fontId="59" fillId="5" borderId="4" xfId="0" applyNumberFormat="1" applyFont="1" applyFill="1" applyBorder="1"/>
    <xf numFmtId="0" fontId="59" fillId="5" borderId="4" xfId="0" applyFont="1" applyFill="1" applyBorder="1" applyAlignment="1">
      <alignment horizontal="right"/>
    </xf>
    <xf numFmtId="167" fontId="59" fillId="5" borderId="4" xfId="0" applyNumberFormat="1" applyFont="1" applyFill="1" applyBorder="1"/>
    <xf numFmtId="165" fontId="48" fillId="5" borderId="44" xfId="0" applyNumberFormat="1" applyFont="1" applyFill="1" applyBorder="1" applyAlignment="1">
      <alignment horizontal="center" wrapText="1"/>
    </xf>
    <xf numFmtId="165" fontId="39" fillId="5" borderId="44" xfId="0" applyNumberFormat="1" applyFont="1" applyFill="1" applyBorder="1" applyAlignment="1">
      <alignment wrapText="1"/>
    </xf>
    <xf numFmtId="165" fontId="47" fillId="5" borderId="44" xfId="0" applyNumberFormat="1" applyFont="1" applyFill="1" applyBorder="1" applyAlignment="1">
      <alignment horizontal="center" wrapText="1"/>
    </xf>
    <xf numFmtId="165" fontId="47" fillId="5" borderId="44" xfId="0" applyNumberFormat="1" applyFont="1" applyFill="1" applyBorder="1" applyAlignment="1">
      <alignment wrapText="1"/>
    </xf>
    <xf numFmtId="165" fontId="55" fillId="0" borderId="44" xfId="0" applyNumberFormat="1" applyFont="1" applyFill="1" applyBorder="1" applyAlignment="1">
      <alignment wrapText="1"/>
    </xf>
    <xf numFmtId="164" fontId="39" fillId="0" borderId="16" xfId="0" applyNumberFormat="1" applyFont="1" applyFill="1" applyBorder="1" applyAlignment="1">
      <alignment horizontal="center"/>
    </xf>
    <xf numFmtId="165" fontId="55" fillId="0" borderId="4" xfId="0" applyNumberFormat="1" applyFont="1" applyFill="1" applyBorder="1" applyAlignment="1">
      <alignment horizontal="center" wrapText="1"/>
    </xf>
    <xf numFmtId="165" fontId="55" fillId="0" borderId="4" xfId="0" applyNumberFormat="1" applyFont="1" applyFill="1" applyBorder="1" applyAlignment="1">
      <alignment horizontal="center"/>
    </xf>
    <xf numFmtId="168" fontId="47" fillId="0" borderId="43" xfId="0" applyNumberFormat="1" applyFont="1" applyFill="1" applyBorder="1" applyAlignment="1">
      <alignment horizontal="right"/>
    </xf>
    <xf numFmtId="0" fontId="53" fillId="0" borderId="4" xfId="0" applyFont="1" applyFill="1" applyBorder="1"/>
    <xf numFmtId="0" fontId="53" fillId="0" borderId="4" xfId="0" applyFont="1" applyFill="1" applyBorder="1" applyAlignment="1">
      <alignment horizontal="center"/>
    </xf>
    <xf numFmtId="2" fontId="53" fillId="0" borderId="4" xfId="0" applyNumberFormat="1" applyFont="1" applyFill="1" applyBorder="1" applyAlignment="1">
      <alignment horizontal="right"/>
    </xf>
    <xf numFmtId="16" fontId="53" fillId="0" borderId="4" xfId="0" applyNumberFormat="1" applyFont="1" applyFill="1" applyBorder="1"/>
    <xf numFmtId="0" fontId="53" fillId="0" borderId="4" xfId="0" applyFont="1" applyFill="1" applyBorder="1" applyAlignment="1">
      <alignment horizontal="right"/>
    </xf>
    <xf numFmtId="167" fontId="53" fillId="0" borderId="4" xfId="0" applyNumberFormat="1" applyFont="1" applyFill="1" applyBorder="1"/>
    <xf numFmtId="165" fontId="47" fillId="0" borderId="44" xfId="0" applyNumberFormat="1" applyFont="1" applyFill="1" applyBorder="1"/>
    <xf numFmtId="164" fontId="47" fillId="0" borderId="16" xfId="0" applyNumberFormat="1" applyFont="1" applyFill="1" applyBorder="1" applyAlignment="1">
      <alignment horizontal="center"/>
    </xf>
    <xf numFmtId="165" fontId="46" fillId="0" borderId="4" xfId="0" applyNumberFormat="1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1" fillId="5" borderId="0" xfId="0" applyFont="1" applyFill="1" applyBorder="1" applyAlignment="1">
      <alignment horizontal="center"/>
    </xf>
    <xf numFmtId="0" fontId="34" fillId="0" borderId="4" xfId="0" applyFont="1" applyFill="1" applyBorder="1" applyAlignment="1">
      <alignment horizontal="center"/>
    </xf>
    <xf numFmtId="16" fontId="34" fillId="0" borderId="4" xfId="0" applyNumberFormat="1" applyFont="1" applyFill="1" applyBorder="1" applyAlignment="1">
      <alignment horizontal="center"/>
    </xf>
    <xf numFmtId="166" fontId="52" fillId="0" borderId="15" xfId="0" applyNumberFormat="1" applyFont="1" applyFill="1" applyBorder="1"/>
    <xf numFmtId="2" fontId="48" fillId="0" borderId="4" xfId="0" applyNumberFormat="1" applyFont="1" applyFill="1" applyBorder="1" applyAlignment="1">
      <alignment horizontal="left"/>
    </xf>
    <xf numFmtId="164" fontId="12" fillId="15" borderId="4" xfId="0" applyNumberFormat="1" applyFont="1" applyFill="1" applyBorder="1" applyAlignment="1">
      <alignment horizontal="center" wrapText="1"/>
    </xf>
    <xf numFmtId="168" fontId="45" fillId="5" borderId="43" xfId="0" applyNumberFormat="1" applyFont="1" applyFill="1" applyBorder="1" applyAlignment="1">
      <alignment horizontal="right"/>
    </xf>
    <xf numFmtId="165" fontId="45" fillId="5" borderId="44" xfId="0" applyNumberFormat="1" applyFont="1" applyFill="1" applyBorder="1"/>
    <xf numFmtId="167" fontId="45" fillId="5" borderId="43" xfId="0" applyNumberFormat="1" applyFont="1" applyFill="1" applyBorder="1" applyAlignment="1">
      <alignment horizontal="right"/>
    </xf>
    <xf numFmtId="165" fontId="52" fillId="5" borderId="44" xfId="0" applyNumberFormat="1" applyFont="1" applyFill="1" applyBorder="1" applyAlignment="1">
      <alignment horizontal="center" wrapText="1"/>
    </xf>
    <xf numFmtId="165" fontId="52" fillId="5" borderId="44" xfId="0" applyNumberFormat="1" applyFont="1" applyFill="1" applyBorder="1"/>
    <xf numFmtId="165" fontId="52" fillId="5" borderId="44" xfId="0" applyNumberFormat="1" applyFont="1" applyFill="1" applyBorder="1" applyAlignment="1">
      <alignment wrapText="1"/>
    </xf>
    <xf numFmtId="165" fontId="48" fillId="5" borderId="44" xfId="0" applyNumberFormat="1" applyFont="1" applyFill="1" applyBorder="1" applyAlignment="1">
      <alignment wrapText="1"/>
    </xf>
    <xf numFmtId="165" fontId="45" fillId="5" borderId="44" xfId="0" applyNumberFormat="1" applyFont="1" applyFill="1" applyBorder="1" applyAlignment="1">
      <alignment horizontal="center" wrapText="1"/>
    </xf>
    <xf numFmtId="166" fontId="45" fillId="5" borderId="15" xfId="0" applyNumberFormat="1" applyFont="1" applyFill="1" applyBorder="1" applyAlignment="1">
      <alignment wrapText="1"/>
    </xf>
    <xf numFmtId="166" fontId="52" fillId="5" borderId="15" xfId="0" applyNumberFormat="1" applyFont="1" applyFill="1" applyBorder="1"/>
    <xf numFmtId="164" fontId="45" fillId="5" borderId="16" xfId="0" applyNumberFormat="1" applyFont="1" applyFill="1" applyBorder="1" applyAlignment="1">
      <alignment horizontal="center"/>
    </xf>
    <xf numFmtId="165" fontId="48" fillId="5" borderId="4" xfId="0" applyNumberFormat="1" applyFont="1" applyFill="1" applyBorder="1" applyAlignment="1">
      <alignment horizontal="center" wrapText="1"/>
    </xf>
    <xf numFmtId="165" fontId="48" fillId="5" borderId="4" xfId="0" applyNumberFormat="1" applyFont="1" applyFill="1" applyBorder="1" applyAlignment="1">
      <alignment horizontal="center"/>
    </xf>
    <xf numFmtId="165" fontId="49" fillId="5" borderId="4" xfId="0" applyNumberFormat="1" applyFont="1" applyFill="1" applyBorder="1" applyAlignment="1">
      <alignment horizontal="center"/>
    </xf>
    <xf numFmtId="165" fontId="52" fillId="5" borderId="4" xfId="0" applyNumberFormat="1" applyFont="1" applyFill="1" applyBorder="1" applyAlignment="1">
      <alignment horizontal="left"/>
    </xf>
    <xf numFmtId="165" fontId="48" fillId="5" borderId="4" xfId="0" applyNumberFormat="1" applyFont="1" applyFill="1" applyBorder="1" applyAlignment="1">
      <alignment horizontal="left"/>
    </xf>
    <xf numFmtId="164" fontId="8" fillId="0" borderId="0" xfId="0" applyNumberFormat="1" applyFont="1" applyFill="1" applyBorder="1" applyAlignment="1">
      <alignment horizontal="center"/>
    </xf>
    <xf numFmtId="0" fontId="8" fillId="0" borderId="0" xfId="0" applyFont="1" applyFill="1" applyAlignment="1">
      <alignment horizontal="left"/>
    </xf>
    <xf numFmtId="165" fontId="8" fillId="0" borderId="0" xfId="0" applyNumberFormat="1" applyFont="1" applyAlignment="1">
      <alignment horizontal="left"/>
    </xf>
    <xf numFmtId="0" fontId="8" fillId="0" borderId="5" xfId="0" applyFont="1" applyFill="1" applyBorder="1" applyAlignment="1">
      <alignment horizontal="left"/>
    </xf>
    <xf numFmtId="165" fontId="8" fillId="0" borderId="5" xfId="0" applyNumberFormat="1" applyFont="1" applyBorder="1" applyAlignment="1">
      <alignment horizontal="left"/>
    </xf>
    <xf numFmtId="165" fontId="8" fillId="0" borderId="0" xfId="0" applyNumberFormat="1" applyFont="1" applyBorder="1" applyAlignment="1">
      <alignment horizontal="left"/>
    </xf>
    <xf numFmtId="1" fontId="60" fillId="0" borderId="0" xfId="0" applyNumberFormat="1" applyFont="1" applyBorder="1" applyAlignment="1">
      <alignment horizontal="center"/>
    </xf>
    <xf numFmtId="170" fontId="8" fillId="0" borderId="0" xfId="0" applyNumberFormat="1" applyFont="1" applyBorder="1" applyAlignment="1">
      <alignment horizontal="right"/>
    </xf>
    <xf numFmtId="0" fontId="12" fillId="0" borderId="0" xfId="0" applyFont="1" applyFill="1" applyBorder="1" applyAlignment="1">
      <alignment horizontal="left"/>
    </xf>
    <xf numFmtId="4" fontId="17" fillId="15" borderId="0" xfId="0" applyNumberFormat="1" applyFont="1" applyFill="1" applyBorder="1"/>
    <xf numFmtId="165" fontId="8" fillId="15" borderId="0" xfId="0" applyNumberFormat="1" applyFont="1" applyFill="1" applyAlignment="1">
      <alignment horizontal="center"/>
    </xf>
    <xf numFmtId="0" fontId="8" fillId="15" borderId="0" xfId="0" applyFont="1" applyFill="1"/>
    <xf numFmtId="0" fontId="23" fillId="0" borderId="37" xfId="0" applyFont="1" applyFill="1" applyBorder="1" applyAlignment="1">
      <alignment horizontal="left"/>
    </xf>
    <xf numFmtId="0" fontId="8" fillId="0" borderId="17" xfId="0" applyFont="1" applyFill="1" applyBorder="1" applyAlignment="1">
      <alignment horizontal="left"/>
    </xf>
    <xf numFmtId="16" fontId="8" fillId="0" borderId="17" xfId="0" applyNumberFormat="1" applyFont="1" applyFill="1" applyBorder="1" applyAlignment="1">
      <alignment horizontal="left"/>
    </xf>
    <xf numFmtId="0" fontId="23" fillId="0" borderId="17" xfId="0" applyFont="1" applyFill="1" applyBorder="1" applyAlignment="1">
      <alignment horizontal="left" vertical="center"/>
    </xf>
    <xf numFmtId="16" fontId="8" fillId="0" borderId="17" xfId="0" quotePrefix="1" applyNumberFormat="1" applyFont="1" applyFill="1" applyBorder="1" applyAlignment="1">
      <alignment horizontal="left"/>
    </xf>
    <xf numFmtId="165" fontId="8" fillId="5" borderId="0" xfId="0" applyNumberFormat="1" applyFont="1" applyFill="1" applyAlignment="1">
      <alignment horizontal="center"/>
    </xf>
    <xf numFmtId="0" fontId="8" fillId="5" borderId="0" xfId="0" applyFont="1" applyFill="1"/>
    <xf numFmtId="0" fontId="36" fillId="0" borderId="17" xfId="0" applyFont="1" applyFill="1" applyBorder="1" applyAlignment="1">
      <alignment horizontal="left"/>
    </xf>
    <xf numFmtId="0" fontId="8" fillId="0" borderId="38" xfId="0" applyFont="1" applyFill="1" applyBorder="1" applyAlignment="1">
      <alignment horizontal="left"/>
    </xf>
    <xf numFmtId="165" fontId="31" fillId="0" borderId="0" xfId="0" applyNumberFormat="1" applyFont="1" applyFill="1" applyBorder="1" applyAlignment="1">
      <alignment horizontal="left"/>
    </xf>
    <xf numFmtId="0" fontId="11" fillId="0" borderId="17" xfId="0" applyFont="1" applyFill="1" applyBorder="1" applyAlignment="1">
      <alignment vertical="center"/>
    </xf>
    <xf numFmtId="0" fontId="61" fillId="0" borderId="0" xfId="0" applyFont="1" applyFill="1" applyAlignment="1">
      <alignment horizontal="center"/>
    </xf>
    <xf numFmtId="0" fontId="2" fillId="0" borderId="0" xfId="0" applyFont="1" applyFill="1"/>
    <xf numFmtId="165" fontId="2" fillId="0" borderId="0" xfId="0" applyNumberFormat="1" applyFont="1" applyAlignment="1">
      <alignment horizontal="center"/>
    </xf>
    <xf numFmtId="0" fontId="62" fillId="0" borderId="0" xfId="0" applyFont="1" applyFill="1" applyAlignment="1">
      <alignment horizontal="center"/>
    </xf>
    <xf numFmtId="0" fontId="2" fillId="0" borderId="5" xfId="0" applyFont="1" applyFill="1" applyBorder="1" applyAlignment="1">
      <alignment horizontal="center"/>
    </xf>
    <xf numFmtId="165" fontId="2" fillId="0" borderId="5" xfId="0" applyNumberFormat="1" applyFont="1" applyBorder="1" applyAlignment="1">
      <alignment horizontal="center"/>
    </xf>
    <xf numFmtId="0" fontId="63" fillId="0" borderId="9" xfId="0" applyFont="1" applyFill="1" applyBorder="1" applyAlignment="1">
      <alignment horizontal="center"/>
    </xf>
    <xf numFmtId="0" fontId="2" fillId="0" borderId="45" xfId="0" applyFont="1" applyFill="1" applyBorder="1" applyAlignment="1">
      <alignment horizontal="left"/>
    </xf>
    <xf numFmtId="165" fontId="2" fillId="0" borderId="0" xfId="0" applyNumberFormat="1" applyFont="1" applyBorder="1" applyAlignment="1">
      <alignment horizontal="center"/>
    </xf>
    <xf numFmtId="165" fontId="63" fillId="0" borderId="0" xfId="0" applyNumberFormat="1" applyFont="1" applyFill="1" applyBorder="1" applyAlignment="1">
      <alignment horizontal="center"/>
    </xf>
    <xf numFmtId="0" fontId="2" fillId="0" borderId="42" xfId="0" applyFont="1" applyFill="1" applyBorder="1" applyAlignment="1">
      <alignment horizontal="left"/>
    </xf>
    <xf numFmtId="165" fontId="2" fillId="0" borderId="0" xfId="0" applyNumberFormat="1" applyFont="1" applyFill="1" applyBorder="1" applyAlignment="1">
      <alignment horizontal="center"/>
    </xf>
    <xf numFmtId="16" fontId="8" fillId="0" borderId="0" xfId="0" applyNumberFormat="1" applyFont="1" applyFill="1" applyBorder="1" applyAlignment="1">
      <alignment horizontal="left"/>
    </xf>
    <xf numFmtId="165" fontId="62" fillId="0" borderId="0" xfId="0" applyNumberFormat="1" applyFont="1" applyFill="1" applyBorder="1" applyAlignment="1">
      <alignment horizontal="center"/>
    </xf>
    <xf numFmtId="165" fontId="2" fillId="0" borderId="37" xfId="0" applyNumberFormat="1" applyFont="1" applyFill="1" applyBorder="1" applyAlignment="1">
      <alignment horizontal="center"/>
    </xf>
    <xf numFmtId="165" fontId="62" fillId="0" borderId="0" xfId="0" applyNumberFormat="1" applyFont="1" applyFill="1" applyAlignment="1">
      <alignment horizontal="center"/>
    </xf>
    <xf numFmtId="1" fontId="35" fillId="5" borderId="18" xfId="0" applyNumberFormat="1" applyFont="1" applyFill="1" applyBorder="1" applyAlignment="1">
      <alignment horizontal="center"/>
    </xf>
    <xf numFmtId="0" fontId="64" fillId="0" borderId="42" xfId="0" applyFont="1" applyFill="1" applyBorder="1" applyAlignment="1">
      <alignment horizontal="left"/>
    </xf>
    <xf numFmtId="165" fontId="64" fillId="0" borderId="37" xfId="0" applyNumberFormat="1" applyFont="1" applyFill="1" applyBorder="1" applyAlignment="1">
      <alignment horizontal="center"/>
    </xf>
    <xf numFmtId="4" fontId="17" fillId="15" borderId="0" xfId="0" applyNumberFormat="1" applyFont="1" applyFill="1"/>
    <xf numFmtId="0" fontId="65" fillId="15" borderId="0" xfId="0" applyFont="1" applyFill="1"/>
    <xf numFmtId="16" fontId="2" fillId="0" borderId="42" xfId="0" applyNumberFormat="1" applyFont="1" applyFill="1" applyBorder="1" applyAlignment="1">
      <alignment horizontal="left"/>
    </xf>
    <xf numFmtId="0" fontId="8" fillId="0" borderId="42" xfId="0" applyFont="1" applyFill="1" applyBorder="1" applyAlignment="1">
      <alignment horizontal="left"/>
    </xf>
    <xf numFmtId="0" fontId="2" fillId="0" borderId="42" xfId="0" applyFont="1" applyFill="1" applyBorder="1" applyAlignment="1">
      <alignment horizontal="left" vertical="center"/>
    </xf>
    <xf numFmtId="170" fontId="8" fillId="0" borderId="0" xfId="0" applyNumberFormat="1" applyFont="1" applyFill="1" applyBorder="1" applyAlignment="1">
      <alignment vertical="center"/>
    </xf>
    <xf numFmtId="165" fontId="62" fillId="0" borderId="0" xfId="0" applyNumberFormat="1" applyFont="1" applyFill="1" applyBorder="1" applyAlignment="1">
      <alignment horizontal="center" vertical="center"/>
    </xf>
    <xf numFmtId="16" fontId="2" fillId="0" borderId="42" xfId="0" quotePrefix="1" applyNumberFormat="1" applyFont="1" applyFill="1" applyBorder="1" applyAlignment="1">
      <alignment horizontal="left"/>
    </xf>
    <xf numFmtId="165" fontId="66" fillId="5" borderId="0" xfId="0" applyNumberFormat="1" applyFont="1" applyFill="1" applyAlignment="1">
      <alignment horizontal="center"/>
    </xf>
    <xf numFmtId="0" fontId="14" fillId="5" borderId="0" xfId="0" applyFont="1" applyFill="1"/>
    <xf numFmtId="0" fontId="51" fillId="5" borderId="0" xfId="0" applyFont="1" applyFill="1"/>
    <xf numFmtId="16" fontId="8" fillId="0" borderId="42" xfId="0" applyNumberFormat="1" applyFont="1" applyFill="1" applyBorder="1" applyAlignment="1">
      <alignment horizontal="left"/>
    </xf>
    <xf numFmtId="165" fontId="67" fillId="0" borderId="0" xfId="0" applyNumberFormat="1" applyFont="1" applyFill="1" applyBorder="1" applyAlignment="1">
      <alignment horizontal="center"/>
    </xf>
    <xf numFmtId="0" fontId="27" fillId="0" borderId="17" xfId="0" applyFont="1" applyFill="1" applyBorder="1" applyAlignment="1">
      <alignment horizontal="left"/>
    </xf>
    <xf numFmtId="16" fontId="2" fillId="0" borderId="17" xfId="0" applyNumberFormat="1" applyFont="1" applyFill="1" applyBorder="1" applyAlignment="1">
      <alignment horizontal="left"/>
    </xf>
    <xf numFmtId="16" fontId="2" fillId="0" borderId="17" xfId="0" applyNumberFormat="1" applyFont="1" applyFill="1" applyBorder="1"/>
    <xf numFmtId="0" fontId="2" fillId="0" borderId="17" xfId="0" applyFont="1" applyFill="1" applyBorder="1"/>
    <xf numFmtId="0" fontId="64" fillId="0" borderId="17" xfId="0" applyFont="1" applyFill="1" applyBorder="1"/>
    <xf numFmtId="165" fontId="64" fillId="0" borderId="0" xfId="0" applyNumberFormat="1" applyFont="1" applyFill="1" applyBorder="1" applyAlignment="1">
      <alignment horizontal="center"/>
    </xf>
    <xf numFmtId="171" fontId="62" fillId="0" borderId="0" xfId="0" applyNumberFormat="1" applyFont="1" applyFill="1" applyAlignment="1">
      <alignment horizontal="center"/>
    </xf>
    <xf numFmtId="167" fontId="62" fillId="0" borderId="0" xfId="0" applyNumberFormat="1" applyFont="1" applyFill="1" applyAlignment="1">
      <alignment horizontal="center"/>
    </xf>
    <xf numFmtId="0" fontId="2" fillId="0" borderId="38" xfId="0" applyFont="1" applyFill="1" applyBorder="1"/>
    <xf numFmtId="165" fontId="68" fillId="0" borderId="0" xfId="0" applyNumberFormat="1" applyFont="1" applyFill="1" applyBorder="1" applyAlignment="1">
      <alignment horizontal="center"/>
    </xf>
    <xf numFmtId="165" fontId="39" fillId="5" borderId="0" xfId="0" applyNumberFormat="1" applyFont="1" applyFill="1" applyAlignment="1">
      <alignment horizontal="center"/>
    </xf>
    <xf numFmtId="0" fontId="39" fillId="5" borderId="0" xfId="0" applyFont="1" applyFill="1"/>
    <xf numFmtId="165" fontId="39" fillId="5" borderId="0" xfId="0" applyNumberFormat="1" applyFont="1" applyFill="1" applyBorder="1" applyAlignment="1">
      <alignment horizontal="center"/>
    </xf>
    <xf numFmtId="166" fontId="39" fillId="5" borderId="0" xfId="0" applyNumberFormat="1" applyFont="1" applyFill="1"/>
    <xf numFmtId="0" fontId="8" fillId="0" borderId="9" xfId="0" applyFont="1" applyFill="1" applyBorder="1" applyAlignment="1">
      <alignment horizontal="center"/>
    </xf>
    <xf numFmtId="165" fontId="12" fillId="0" borderId="0" xfId="0" applyNumberFormat="1" applyFont="1" applyFill="1" applyBorder="1" applyAlignment="1">
      <alignment horizontal="left"/>
    </xf>
    <xf numFmtId="165" fontId="69" fillId="5" borderId="0" xfId="0" applyNumberFormat="1" applyFont="1" applyFill="1" applyBorder="1" applyAlignment="1">
      <alignment horizontal="center"/>
    </xf>
    <xf numFmtId="166" fontId="70" fillId="5" borderId="0" xfId="0" applyNumberFormat="1" applyFont="1" applyFill="1"/>
    <xf numFmtId="0" fontId="6" fillId="5" borderId="0" xfId="0" applyFont="1" applyFill="1" applyAlignment="1">
      <alignment horizontal="center"/>
    </xf>
    <xf numFmtId="166" fontId="29" fillId="0" borderId="20" xfId="0" applyNumberFormat="1" applyFont="1" applyFill="1" applyBorder="1" applyAlignment="1">
      <alignment horizontal="right"/>
    </xf>
    <xf numFmtId="166" fontId="29" fillId="0" borderId="21" xfId="0" applyNumberFormat="1" applyFont="1" applyFill="1" applyBorder="1" applyAlignment="1">
      <alignment horizontal="right"/>
    </xf>
    <xf numFmtId="4" fontId="29" fillId="0" borderId="22" xfId="0" applyNumberFormat="1" applyFont="1" applyFill="1" applyBorder="1" applyAlignment="1">
      <alignment horizontal="right" vertical="center"/>
    </xf>
    <xf numFmtId="4" fontId="29" fillId="0" borderId="23" xfId="0" applyNumberFormat="1" applyFont="1" applyFill="1" applyBorder="1" applyAlignment="1">
      <alignment horizontal="right" vertical="center"/>
    </xf>
    <xf numFmtId="2" fontId="14" fillId="0" borderId="20" xfId="0" applyNumberFormat="1" applyFont="1" applyFill="1" applyBorder="1" applyAlignment="1">
      <alignment horizontal="center"/>
    </xf>
    <xf numFmtId="2" fontId="14" fillId="0" borderId="25" xfId="0" applyNumberFormat="1" applyFont="1" applyFill="1" applyBorder="1" applyAlignment="1">
      <alignment horizontal="center"/>
    </xf>
    <xf numFmtId="2" fontId="32" fillId="6" borderId="30" xfId="0" applyNumberFormat="1" applyFont="1" applyFill="1" applyBorder="1" applyAlignment="1">
      <alignment horizontal="right" vertical="center"/>
    </xf>
    <xf numFmtId="2" fontId="32" fillId="6" borderId="11" xfId="0" applyNumberFormat="1" applyFont="1" applyFill="1" applyBorder="1" applyAlignment="1">
      <alignment horizontal="right" vertical="center"/>
    </xf>
    <xf numFmtId="2" fontId="32" fillId="6" borderId="31" xfId="0" applyNumberFormat="1" applyFont="1" applyFill="1" applyBorder="1" applyAlignment="1">
      <alignment horizontal="right" vertical="center"/>
    </xf>
    <xf numFmtId="2" fontId="32" fillId="6" borderId="1" xfId="0" applyNumberFormat="1" applyFont="1" applyFill="1" applyBorder="1" applyAlignment="1">
      <alignment horizontal="right" vertical="center"/>
    </xf>
    <xf numFmtId="4" fontId="33" fillId="6" borderId="11" xfId="0" applyNumberFormat="1" applyFont="1" applyFill="1" applyBorder="1" applyAlignment="1">
      <alignment horizontal="center" vertical="center"/>
    </xf>
    <xf numFmtId="4" fontId="33" fillId="6" borderId="12" xfId="0" applyNumberFormat="1" applyFont="1" applyFill="1" applyBorder="1" applyAlignment="1">
      <alignment horizontal="center" vertical="center"/>
    </xf>
    <xf numFmtId="4" fontId="33" fillId="6" borderId="1" xfId="0" applyNumberFormat="1" applyFont="1" applyFill="1" applyBorder="1" applyAlignment="1">
      <alignment horizontal="center" vertical="center"/>
    </xf>
    <xf numFmtId="4" fontId="33" fillId="6" borderId="32" xfId="0" applyNumberFormat="1" applyFont="1" applyFill="1" applyBorder="1" applyAlignment="1">
      <alignment horizontal="center" vertical="center"/>
    </xf>
    <xf numFmtId="164" fontId="8" fillId="0" borderId="0" xfId="0" applyNumberFormat="1" applyFont="1" applyFill="1" applyBorder="1" applyAlignment="1">
      <alignment horizontal="center"/>
    </xf>
    <xf numFmtId="0" fontId="6" fillId="12" borderId="0" xfId="0" applyFont="1" applyFill="1" applyAlignment="1">
      <alignment horizontal="center"/>
    </xf>
    <xf numFmtId="0" fontId="6" fillId="3" borderId="0" xfId="0" applyFont="1" applyFill="1" applyAlignment="1">
      <alignment horizontal="center"/>
    </xf>
    <xf numFmtId="164" fontId="38" fillId="11" borderId="20" xfId="0" applyNumberFormat="1" applyFont="1" applyFill="1" applyBorder="1" applyAlignment="1">
      <alignment horizontal="center"/>
    </xf>
    <xf numFmtId="164" fontId="38" fillId="11" borderId="26" xfId="0" applyNumberFormat="1" applyFont="1" applyFill="1" applyBorder="1" applyAlignment="1">
      <alignment horizontal="center"/>
    </xf>
    <xf numFmtId="165" fontId="12" fillId="0" borderId="15" xfId="0" applyNumberFormat="1" applyFont="1" applyFill="1" applyBorder="1" applyAlignment="1">
      <alignment horizontal="center" wrapText="1"/>
    </xf>
    <xf numFmtId="165" fontId="12" fillId="0" borderId="16" xfId="0" applyNumberFormat="1" applyFont="1" applyFill="1" applyBorder="1" applyAlignment="1">
      <alignment horizontal="center" wrapText="1"/>
    </xf>
    <xf numFmtId="165" fontId="48" fillId="5" borderId="15" xfId="0" applyNumberFormat="1" applyFont="1" applyFill="1" applyBorder="1" applyAlignment="1">
      <alignment horizontal="center" wrapText="1"/>
    </xf>
    <xf numFmtId="165" fontId="48" fillId="5" borderId="16" xfId="0" applyNumberFormat="1" applyFont="1" applyFill="1" applyBorder="1" applyAlignment="1">
      <alignment horizont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33CC"/>
      <color rgb="FF0000FF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HA92"/>
  <sheetViews>
    <sheetView topLeftCell="J1" workbookViewId="0">
      <pane xSplit="4" ySplit="1" topLeftCell="N2" activePane="bottomRight" state="frozen"/>
      <selection activeCell="J1" sqref="J1"/>
      <selection pane="topRight" activeCell="N1" sqref="N1"/>
      <selection pane="bottomLeft" activeCell="J2" sqref="J2"/>
      <selection pane="bottomRight" activeCell="J2" sqref="J2"/>
    </sheetView>
  </sheetViews>
  <sheetFormatPr baseColWidth="10" defaultRowHeight="15.75" x14ac:dyDescent="0.25"/>
  <cols>
    <col min="1" max="1" width="6.85546875" style="1" hidden="1" customWidth="1"/>
    <col min="2" max="2" width="26" hidden="1" customWidth="1"/>
    <col min="3" max="3" width="17.7109375" hidden="1" customWidth="1"/>
    <col min="4" max="4" width="11.140625" hidden="1" customWidth="1"/>
    <col min="5" max="5" width="0" hidden="1" customWidth="1"/>
    <col min="6" max="6" width="0" style="251" hidden="1" customWidth="1"/>
    <col min="7" max="8" width="0" hidden="1" customWidth="1"/>
    <col min="9" max="9" width="11" hidden="1" customWidth="1"/>
    <col min="10" max="10" width="40.5703125" customWidth="1"/>
    <col min="11" max="11" width="17.7109375" style="21" customWidth="1"/>
    <col min="12" max="12" width="10.85546875" style="22" customWidth="1"/>
    <col min="13" max="13" width="11.42578125" style="23"/>
    <col min="14" max="14" width="13.28515625" style="24" customWidth="1"/>
    <col min="15" max="15" width="16.28515625" style="25" customWidth="1"/>
    <col min="16" max="16" width="11.5703125" style="26" customWidth="1"/>
    <col min="17" max="17" width="12.42578125" style="27" bestFit="1" customWidth="1"/>
    <col min="18" max="18" width="13.140625" style="27" bestFit="1" customWidth="1"/>
    <col min="19" max="19" width="12.42578125" style="27" bestFit="1" customWidth="1"/>
    <col min="20" max="20" width="14.7109375" bestFit="1" customWidth="1"/>
    <col min="21" max="21" width="16.42578125" style="21" bestFit="1" customWidth="1"/>
    <col min="22" max="22" width="11.42578125" style="6"/>
    <col min="23" max="23" width="13.85546875" style="252" bestFit="1" customWidth="1"/>
    <col min="24" max="24" width="18.5703125" hidden="1" customWidth="1"/>
    <col min="25" max="31" width="0" hidden="1" customWidth="1"/>
    <col min="32" max="32" width="26.5703125" hidden="1" customWidth="1"/>
    <col min="33" max="33" width="18.140625" hidden="1" customWidth="1"/>
    <col min="34" max="34" width="11.140625" hidden="1" customWidth="1"/>
    <col min="35" max="35" width="10" hidden="1" customWidth="1"/>
    <col min="36" max="36" width="12.42578125" hidden="1" customWidth="1"/>
    <col min="37" max="37" width="10.5703125" hidden="1" customWidth="1"/>
    <col min="38" max="38" width="13.42578125" hidden="1" customWidth="1"/>
    <col min="39" max="39" width="10.85546875" hidden="1" customWidth="1"/>
    <col min="40" max="40" width="11.28515625" hidden="1" customWidth="1"/>
    <col min="41" max="41" width="28.28515625" hidden="1" customWidth="1"/>
    <col min="42" max="42" width="18.28515625" hidden="1" customWidth="1"/>
    <col min="43" max="47" width="11.42578125" hidden="1" customWidth="1"/>
    <col min="48" max="48" width="9.5703125" hidden="1" customWidth="1"/>
    <col min="49" max="49" width="12.42578125" hidden="1" customWidth="1"/>
    <col min="50" max="50" width="25.28515625" hidden="1" customWidth="1"/>
    <col min="51" max="51" width="17.85546875" hidden="1" customWidth="1"/>
    <col min="52" max="57" width="11.42578125" hidden="1" customWidth="1"/>
    <col min="58" max="58" width="12.85546875" hidden="1" customWidth="1"/>
    <col min="59" max="59" width="25.5703125" hidden="1" customWidth="1"/>
    <col min="60" max="60" width="18.5703125" hidden="1" customWidth="1"/>
    <col min="61" max="66" width="11.42578125" hidden="1" customWidth="1"/>
    <col min="67" max="67" width="12.5703125" hidden="1" customWidth="1"/>
    <col min="68" max="68" width="25.140625" hidden="1" customWidth="1"/>
    <col min="69" max="69" width="18.28515625" hidden="1" customWidth="1"/>
    <col min="70" max="72" width="11.5703125" hidden="1" customWidth="1"/>
    <col min="73" max="73" width="9.42578125" hidden="1" customWidth="1"/>
    <col min="74" max="74" width="11.5703125" hidden="1" customWidth="1"/>
    <col min="75" max="75" width="9.5703125" hidden="1" customWidth="1"/>
    <col min="76" max="76" width="10.5703125" hidden="1" customWidth="1"/>
    <col min="77" max="77" width="25.28515625" hidden="1" customWidth="1"/>
    <col min="78" max="78" width="16.28515625" hidden="1" customWidth="1"/>
    <col min="79" max="79" width="11.140625" hidden="1" customWidth="1"/>
    <col min="80" max="80" width="10" hidden="1" customWidth="1"/>
    <col min="81" max="81" width="11.42578125" hidden="1" customWidth="1"/>
    <col min="82" max="82" width="10.5703125" hidden="1" customWidth="1"/>
    <col min="83" max="83" width="12.85546875" hidden="1" customWidth="1"/>
    <col min="84" max="84" width="9.5703125" hidden="1" customWidth="1"/>
    <col min="85" max="85" width="13.28515625" hidden="1" customWidth="1"/>
    <col min="86" max="86" width="25.28515625" hidden="1" customWidth="1"/>
    <col min="87" max="87" width="18" hidden="1" customWidth="1"/>
    <col min="88" max="88" width="14.7109375" hidden="1" customWidth="1"/>
    <col min="89" max="89" width="10" hidden="1" customWidth="1"/>
    <col min="90" max="90" width="11.5703125" hidden="1" customWidth="1"/>
    <col min="91" max="91" width="10.5703125" hidden="1" customWidth="1"/>
    <col min="92" max="93" width="11.42578125" hidden="1" customWidth="1"/>
    <col min="94" max="94" width="8.5703125" hidden="1" customWidth="1"/>
    <col min="95" max="95" width="25" hidden="1" customWidth="1"/>
    <col min="96" max="96" width="18.28515625" hidden="1" customWidth="1"/>
    <col min="97" max="97" width="11.5703125" hidden="1" customWidth="1"/>
    <col min="98" max="98" width="10" hidden="1" customWidth="1"/>
    <col min="99" max="99" width="12.42578125" hidden="1" customWidth="1"/>
    <col min="100" max="100" width="10.5703125" hidden="1" customWidth="1"/>
    <col min="101" max="101" width="12.85546875" hidden="1" customWidth="1"/>
    <col min="102" max="102" width="9.5703125" hidden="1" customWidth="1"/>
    <col min="103" max="103" width="10" hidden="1" customWidth="1"/>
    <col min="104" max="104" width="25" hidden="1" customWidth="1"/>
    <col min="105" max="105" width="18.42578125" hidden="1" customWidth="1"/>
    <col min="106" max="106" width="12.85546875" hidden="1" customWidth="1"/>
    <col min="107" max="107" width="10" hidden="1" customWidth="1"/>
    <col min="108" max="108" width="11.42578125" hidden="1" customWidth="1"/>
    <col min="109" max="109" width="10.5703125" hidden="1" customWidth="1"/>
    <col min="110" max="110" width="12.85546875" hidden="1" customWidth="1"/>
    <col min="111" max="111" width="9.5703125" hidden="1" customWidth="1"/>
    <col min="112" max="112" width="12.42578125" hidden="1" customWidth="1"/>
    <col min="113" max="113" width="25.140625" hidden="1" customWidth="1"/>
    <col min="114" max="114" width="16.28515625" hidden="1" customWidth="1"/>
    <col min="115" max="115" width="11.5703125" hidden="1" customWidth="1"/>
    <col min="116" max="116" width="10" hidden="1" customWidth="1"/>
    <col min="117" max="117" width="11.5703125" hidden="1" customWidth="1"/>
    <col min="118" max="118" width="10.5703125" hidden="1" customWidth="1"/>
    <col min="119" max="119" width="12.85546875" hidden="1" customWidth="1"/>
    <col min="120" max="120" width="9.5703125" hidden="1" customWidth="1"/>
    <col min="121" max="121" width="11.140625" hidden="1" customWidth="1"/>
    <col min="122" max="122" width="26" hidden="1" customWidth="1"/>
    <col min="123" max="123" width="16.28515625" hidden="1" customWidth="1"/>
    <col min="124" max="124" width="11.42578125" hidden="1" customWidth="1"/>
    <col min="125" max="125" width="10" hidden="1" customWidth="1"/>
    <col min="126" max="126" width="11.7109375" hidden="1" customWidth="1"/>
    <col min="127" max="127" width="10.5703125" hidden="1" customWidth="1"/>
    <col min="128" max="128" width="12.85546875" hidden="1" customWidth="1"/>
    <col min="129" max="129" width="9.5703125" hidden="1" customWidth="1"/>
    <col min="130" max="130" width="8.7109375" hidden="1" customWidth="1"/>
    <col min="131" max="131" width="25" hidden="1" customWidth="1"/>
    <col min="132" max="132" width="18.140625" hidden="1" customWidth="1"/>
    <col min="133" max="133" width="11.5703125" hidden="1" customWidth="1"/>
    <col min="134" max="134" width="10" hidden="1" customWidth="1"/>
    <col min="135" max="135" width="11.5703125" hidden="1" customWidth="1"/>
    <col min="136" max="136" width="10.5703125" hidden="1" customWidth="1"/>
    <col min="137" max="137" width="12.85546875" hidden="1" customWidth="1"/>
    <col min="138" max="138" width="9.5703125" hidden="1" customWidth="1"/>
    <col min="139" max="139" width="12.42578125" hidden="1" customWidth="1"/>
    <col min="140" max="140" width="25.28515625" hidden="1" customWidth="1"/>
    <col min="141" max="141" width="18" hidden="1" customWidth="1"/>
    <col min="142" max="142" width="13.28515625" hidden="1" customWidth="1"/>
    <col min="143" max="143" width="10" hidden="1" customWidth="1"/>
    <col min="144" max="144" width="11.5703125" hidden="1" customWidth="1"/>
    <col min="145" max="145" width="10.5703125" hidden="1" customWidth="1"/>
    <col min="146" max="146" width="12.85546875" hidden="1" customWidth="1"/>
    <col min="147" max="147" width="9.5703125" hidden="1" customWidth="1"/>
    <col min="148" max="148" width="11.42578125" hidden="1" customWidth="1"/>
    <col min="149" max="149" width="26.42578125" hidden="1" customWidth="1"/>
    <col min="150" max="150" width="18.5703125" hidden="1" customWidth="1"/>
    <col min="151" max="151" width="12" hidden="1" customWidth="1"/>
    <col min="152" max="152" width="10" hidden="1" customWidth="1"/>
    <col min="153" max="153" width="11.42578125" hidden="1" customWidth="1"/>
    <col min="154" max="154" width="10.5703125" hidden="1" customWidth="1"/>
    <col min="155" max="155" width="12.85546875" hidden="1" customWidth="1"/>
    <col min="156" max="156" width="9.5703125" hidden="1" customWidth="1"/>
    <col min="157" max="157" width="11" hidden="1" customWidth="1"/>
    <col min="158" max="158" width="25.28515625" hidden="1" customWidth="1"/>
    <col min="159" max="159" width="18.28515625" hidden="1" customWidth="1"/>
    <col min="160" max="166" width="0" hidden="1" customWidth="1"/>
    <col min="167" max="167" width="25.28515625" hidden="1" customWidth="1"/>
    <col min="168" max="168" width="16.28515625" hidden="1" customWidth="1"/>
    <col min="169" max="169" width="12" hidden="1" customWidth="1"/>
    <col min="170" max="175" width="0" hidden="1" customWidth="1"/>
    <col min="176" max="176" width="25.28515625" hidden="1" customWidth="1"/>
    <col min="177" max="177" width="16.28515625" hidden="1" customWidth="1"/>
    <col min="178" max="184" width="0" hidden="1" customWidth="1"/>
    <col min="185" max="185" width="25.28515625" hidden="1" customWidth="1"/>
    <col min="186" max="186" width="16.28515625" hidden="1" customWidth="1"/>
    <col min="187" max="193" width="0" hidden="1" customWidth="1"/>
    <col min="194" max="194" width="25.28515625" hidden="1" customWidth="1"/>
    <col min="195" max="195" width="16.28515625" hidden="1" customWidth="1"/>
    <col min="196" max="201" width="0" hidden="1" customWidth="1"/>
    <col min="202" max="202" width="12.7109375" style="6" bestFit="1" customWidth="1"/>
    <col min="203" max="203" width="12.42578125" style="257" bestFit="1" customWidth="1"/>
    <col min="204" max="204" width="13" style="257" bestFit="1" customWidth="1"/>
    <col min="205" max="205" width="11.42578125" style="257"/>
    <col min="206" max="206" width="11.42578125" style="388"/>
    <col min="207" max="207" width="11.42578125" style="252"/>
  </cols>
  <sheetData>
    <row r="1" spans="1:209" ht="36.75" customHeight="1" thickBot="1" x14ac:dyDescent="0.7">
      <c r="B1" s="2" t="s">
        <v>0</v>
      </c>
      <c r="C1" s="3"/>
      <c r="D1" s="3"/>
      <c r="E1" s="4"/>
      <c r="F1" s="5"/>
      <c r="G1" s="4"/>
      <c r="H1" s="4"/>
      <c r="I1" s="4"/>
      <c r="J1" s="702" t="s">
        <v>634</v>
      </c>
      <c r="K1" s="702"/>
      <c r="L1" s="702"/>
      <c r="M1" s="702"/>
      <c r="N1" s="702"/>
      <c r="O1" s="702"/>
      <c r="P1" s="702"/>
      <c r="Q1" s="702"/>
      <c r="R1" s="259"/>
      <c r="S1" s="259"/>
      <c r="T1" s="259"/>
      <c r="U1" s="349">
        <v>1</v>
      </c>
      <c r="W1" s="7" t="s">
        <v>1</v>
      </c>
      <c r="X1" s="703"/>
      <c r="Y1" s="703"/>
      <c r="Z1" s="703"/>
      <c r="AA1" s="703"/>
      <c r="AB1" s="703"/>
      <c r="AC1" s="703"/>
      <c r="AD1" s="8" t="e">
        <f>#REF!+1</f>
        <v>#REF!</v>
      </c>
      <c r="AF1" s="686" t="e">
        <f>#REF!</f>
        <v>#REF!</v>
      </c>
      <c r="AG1" s="686"/>
      <c r="AH1" s="686"/>
      <c r="AI1" s="686"/>
      <c r="AJ1" s="686"/>
      <c r="AK1" s="686"/>
      <c r="AL1" s="686"/>
      <c r="AM1" s="8" t="e">
        <f>AD1+1</f>
        <v>#REF!</v>
      </c>
      <c r="AO1" s="686" t="e">
        <f>AF1</f>
        <v>#REF!</v>
      </c>
      <c r="AP1" s="686"/>
      <c r="AQ1" s="686"/>
      <c r="AR1" s="686"/>
      <c r="AS1" s="686"/>
      <c r="AT1" s="686"/>
      <c r="AU1" s="686"/>
      <c r="AV1" s="8" t="e">
        <f>AM1+1</f>
        <v>#REF!</v>
      </c>
      <c r="AX1" s="686" t="e">
        <f>AO1</f>
        <v>#REF!</v>
      </c>
      <c r="AY1" s="686"/>
      <c r="AZ1" s="686"/>
      <c r="BA1" s="686"/>
      <c r="BB1" s="686"/>
      <c r="BC1" s="686"/>
      <c r="BD1" s="686"/>
      <c r="BE1" s="8" t="e">
        <f>AV1+1</f>
        <v>#REF!</v>
      </c>
      <c r="BG1" s="686" t="e">
        <f>AX1</f>
        <v>#REF!</v>
      </c>
      <c r="BH1" s="686"/>
      <c r="BI1" s="686"/>
      <c r="BJ1" s="686"/>
      <c r="BK1" s="686"/>
      <c r="BL1" s="686"/>
      <c r="BM1" s="686"/>
      <c r="BN1" s="8" t="e">
        <f>BE1+1</f>
        <v>#REF!</v>
      </c>
      <c r="BP1" s="686" t="e">
        <f>BG1</f>
        <v>#REF!</v>
      </c>
      <c r="BQ1" s="686"/>
      <c r="BR1" s="686"/>
      <c r="BS1" s="686"/>
      <c r="BT1" s="686"/>
      <c r="BU1" s="686"/>
      <c r="BV1" s="686"/>
      <c r="BW1" s="8" t="e">
        <f>BN1+1</f>
        <v>#REF!</v>
      </c>
      <c r="BY1" s="686" t="e">
        <f>BP1</f>
        <v>#REF!</v>
      </c>
      <c r="BZ1" s="686"/>
      <c r="CA1" s="686"/>
      <c r="CB1" s="686"/>
      <c r="CC1" s="686"/>
      <c r="CD1" s="686"/>
      <c r="CE1" s="686"/>
      <c r="CF1" s="8" t="e">
        <f>BW1+1</f>
        <v>#REF!</v>
      </c>
      <c r="CH1" s="686" t="e">
        <f>BY1</f>
        <v>#REF!</v>
      </c>
      <c r="CI1" s="686"/>
      <c r="CJ1" s="686"/>
      <c r="CK1" s="686"/>
      <c r="CL1" s="686"/>
      <c r="CM1" s="686"/>
      <c r="CN1" s="686"/>
      <c r="CO1" s="8" t="e">
        <f>CF1+1</f>
        <v>#REF!</v>
      </c>
      <c r="CQ1" s="686" t="e">
        <f>CH1</f>
        <v>#REF!</v>
      </c>
      <c r="CR1" s="686"/>
      <c r="CS1" s="686"/>
      <c r="CT1" s="686"/>
      <c r="CU1" s="686"/>
      <c r="CV1" s="686"/>
      <c r="CW1" s="686"/>
      <c r="CX1" s="8" t="e">
        <f>CO1+1</f>
        <v>#REF!</v>
      </c>
      <c r="CZ1" s="686" t="e">
        <f>CQ1</f>
        <v>#REF!</v>
      </c>
      <c r="DA1" s="686"/>
      <c r="DB1" s="686"/>
      <c r="DC1" s="686"/>
      <c r="DD1" s="686"/>
      <c r="DE1" s="686"/>
      <c r="DF1" s="686"/>
      <c r="DG1" s="8" t="e">
        <f>CX1+1</f>
        <v>#REF!</v>
      </c>
      <c r="DI1" s="686" t="e">
        <f>CZ1</f>
        <v>#REF!</v>
      </c>
      <c r="DJ1" s="686"/>
      <c r="DK1" s="686"/>
      <c r="DL1" s="686"/>
      <c r="DM1" s="686"/>
      <c r="DN1" s="686"/>
      <c r="DO1" s="686"/>
      <c r="DP1" s="8" t="e">
        <f>DG1+1</f>
        <v>#REF!</v>
      </c>
      <c r="DR1" s="686" t="e">
        <f>DI1</f>
        <v>#REF!</v>
      </c>
      <c r="DS1" s="686"/>
      <c r="DT1" s="686"/>
      <c r="DU1" s="686"/>
      <c r="DV1" s="686"/>
      <c r="DW1" s="686"/>
      <c r="DX1" s="686"/>
      <c r="DY1" s="8" t="e">
        <f>DP1+1</f>
        <v>#REF!</v>
      </c>
      <c r="EA1" s="686" t="e">
        <f>DR1</f>
        <v>#REF!</v>
      </c>
      <c r="EB1" s="686"/>
      <c r="EC1" s="686"/>
      <c r="ED1" s="686"/>
      <c r="EE1" s="686"/>
      <c r="EF1" s="686"/>
      <c r="EG1" s="686"/>
      <c r="EH1" s="8" t="e">
        <f>DY1+1</f>
        <v>#REF!</v>
      </c>
      <c r="EJ1" s="686" t="e">
        <f>EA1</f>
        <v>#REF!</v>
      </c>
      <c r="EK1" s="686"/>
      <c r="EL1" s="686"/>
      <c r="EM1" s="686"/>
      <c r="EN1" s="686"/>
      <c r="EO1" s="686"/>
      <c r="EP1" s="686"/>
      <c r="EQ1" s="8" t="e">
        <f>EH1+1</f>
        <v>#REF!</v>
      </c>
      <c r="ES1" s="686" t="e">
        <f>EJ1</f>
        <v>#REF!</v>
      </c>
      <c r="ET1" s="686"/>
      <c r="EU1" s="686"/>
      <c r="EV1" s="686"/>
      <c r="EW1" s="686"/>
      <c r="EX1" s="686"/>
      <c r="EY1" s="686"/>
      <c r="EZ1" s="8" t="e">
        <f>EQ1+1</f>
        <v>#REF!</v>
      </c>
      <c r="FB1" s="686" t="e">
        <f>ES1</f>
        <v>#REF!</v>
      </c>
      <c r="FC1" s="686"/>
      <c r="FD1" s="686"/>
      <c r="FE1" s="686"/>
      <c r="FF1" s="686"/>
      <c r="FG1" s="686"/>
      <c r="FH1" s="686"/>
      <c r="FI1" s="8" t="e">
        <f>EZ1+1</f>
        <v>#REF!</v>
      </c>
      <c r="FK1" s="686" t="e">
        <f>FB1</f>
        <v>#REF!</v>
      </c>
      <c r="FL1" s="686"/>
      <c r="FM1" s="686"/>
      <c r="FN1" s="686"/>
      <c r="FO1" s="686"/>
      <c r="FP1" s="686"/>
      <c r="FQ1" s="686"/>
      <c r="FR1" s="8" t="e">
        <f>FI1+1</f>
        <v>#REF!</v>
      </c>
      <c r="FT1" s="686" t="e">
        <f>FK1</f>
        <v>#REF!</v>
      </c>
      <c r="FU1" s="686"/>
      <c r="FV1" s="686"/>
      <c r="FW1" s="686"/>
      <c r="FX1" s="686"/>
      <c r="FY1" s="686"/>
      <c r="FZ1" s="686"/>
      <c r="GA1" s="8" t="e">
        <f>FR1+1</f>
        <v>#REF!</v>
      </c>
      <c r="GC1" s="686" t="e">
        <f>FT1</f>
        <v>#REF!</v>
      </c>
      <c r="GD1" s="686"/>
      <c r="GE1" s="686"/>
      <c r="GF1" s="686"/>
      <c r="GG1" s="686"/>
      <c r="GH1" s="686"/>
      <c r="GI1" s="686"/>
      <c r="GJ1" s="8" t="e">
        <f>GA1+1</f>
        <v>#REF!</v>
      </c>
      <c r="GL1" s="686" t="e">
        <f>GC1</f>
        <v>#REF!</v>
      </c>
      <c r="GM1" s="686"/>
      <c r="GN1" s="686"/>
      <c r="GO1" s="686"/>
      <c r="GP1" s="686"/>
      <c r="GQ1" s="686"/>
      <c r="GR1" s="686"/>
      <c r="GS1" s="8" t="e">
        <f>GJ1+1</f>
        <v>#REF!</v>
      </c>
      <c r="GT1" s="9" t="s">
        <v>2</v>
      </c>
      <c r="GU1" s="10" t="s">
        <v>3</v>
      </c>
      <c r="GV1" s="11" t="s">
        <v>4</v>
      </c>
      <c r="GW1" s="11"/>
      <c r="GX1" s="383" t="s">
        <v>5</v>
      </c>
      <c r="GY1" s="13" t="s">
        <v>6</v>
      </c>
    </row>
    <row r="2" spans="1:209" ht="17.25" thickTop="1" thickBot="1" x14ac:dyDescent="0.3">
      <c r="A2" s="14" t="s">
        <v>7</v>
      </c>
      <c r="B2" s="15" t="s">
        <v>8</v>
      </c>
      <c r="C2" s="16" t="s">
        <v>9</v>
      </c>
      <c r="D2" s="17"/>
      <c r="E2" s="18" t="s">
        <v>10</v>
      </c>
      <c r="F2" s="19" t="s">
        <v>11</v>
      </c>
      <c r="G2" s="18" t="s">
        <v>12</v>
      </c>
      <c r="H2" s="20" t="s">
        <v>13</v>
      </c>
      <c r="I2" s="15" t="s">
        <v>14</v>
      </c>
      <c r="J2" t="s">
        <v>15</v>
      </c>
      <c r="W2" s="28"/>
      <c r="GU2" s="29"/>
      <c r="GV2" s="30"/>
      <c r="GW2" s="31"/>
      <c r="GX2" s="384"/>
      <c r="GY2" s="33"/>
    </row>
    <row r="3" spans="1:209" ht="31.5" thickTop="1" thickBot="1" x14ac:dyDescent="0.3">
      <c r="B3" s="34" t="e">
        <f>#REF!</f>
        <v>#REF!</v>
      </c>
      <c r="C3" s="34" t="e">
        <f>#REF!</f>
        <v>#REF!</v>
      </c>
      <c r="D3" s="35" t="e">
        <f>#REF!</f>
        <v>#REF!</v>
      </c>
      <c r="E3" s="36" t="e">
        <f>#REF!</f>
        <v>#REF!</v>
      </c>
      <c r="F3" s="37" t="e">
        <f>#REF!</f>
        <v>#REF!</v>
      </c>
      <c r="G3" s="38" t="e">
        <f>#REF!</f>
        <v>#REF!</v>
      </c>
      <c r="H3" s="39" t="e">
        <f>#REF!</f>
        <v>#REF!</v>
      </c>
      <c r="I3" s="40" t="e">
        <f>#REF!</f>
        <v>#REF!</v>
      </c>
      <c r="J3" s="41" t="s">
        <v>8</v>
      </c>
      <c r="K3" s="42" t="s">
        <v>16</v>
      </c>
      <c r="L3" s="43" t="s">
        <v>17</v>
      </c>
      <c r="M3" s="44" t="s">
        <v>18</v>
      </c>
      <c r="N3" s="45" t="s">
        <v>19</v>
      </c>
      <c r="O3" s="43" t="s">
        <v>20</v>
      </c>
      <c r="P3" s="46" t="s">
        <v>21</v>
      </c>
      <c r="Q3" s="47" t="s">
        <v>22</v>
      </c>
      <c r="R3" s="48" t="s">
        <v>23</v>
      </c>
      <c r="S3" s="48"/>
      <c r="T3" s="49" t="s">
        <v>24</v>
      </c>
      <c r="U3" s="350" t="s">
        <v>25</v>
      </c>
      <c r="V3" s="50" t="s">
        <v>18</v>
      </c>
      <c r="W3" s="28"/>
      <c r="X3" s="51" t="s">
        <v>16</v>
      </c>
      <c r="Y3" s="51"/>
      <c r="Z3" s="51" t="s">
        <v>18</v>
      </c>
      <c r="AA3" s="51" t="s">
        <v>11</v>
      </c>
      <c r="AB3" s="51" t="s">
        <v>26</v>
      </c>
      <c r="AC3" s="52" t="s">
        <v>27</v>
      </c>
      <c r="AD3" s="53" t="s">
        <v>14</v>
      </c>
      <c r="AF3" s="51" t="s">
        <v>8</v>
      </c>
      <c r="AG3" s="51" t="s">
        <v>16</v>
      </c>
      <c r="AH3" s="51"/>
      <c r="AI3" s="51" t="s">
        <v>18</v>
      </c>
      <c r="AJ3" s="51" t="s">
        <v>11</v>
      </c>
      <c r="AK3" s="51" t="s">
        <v>26</v>
      </c>
      <c r="AL3" s="54" t="s">
        <v>27</v>
      </c>
      <c r="AM3" s="53" t="s">
        <v>14</v>
      </c>
      <c r="AO3" s="51" t="s">
        <v>8</v>
      </c>
      <c r="AP3" s="51" t="s">
        <v>16</v>
      </c>
      <c r="AQ3" s="51"/>
      <c r="AR3" s="51" t="s">
        <v>18</v>
      </c>
      <c r="AS3" s="51" t="s">
        <v>11</v>
      </c>
      <c r="AT3" s="51" t="s">
        <v>26</v>
      </c>
      <c r="AU3" s="54" t="s">
        <v>27</v>
      </c>
      <c r="AV3" s="53" t="s">
        <v>14</v>
      </c>
      <c r="AX3" s="51" t="s">
        <v>8</v>
      </c>
      <c r="AY3" s="51" t="s">
        <v>16</v>
      </c>
      <c r="AZ3" s="51"/>
      <c r="BA3" s="51" t="s">
        <v>18</v>
      </c>
      <c r="BB3" s="51" t="s">
        <v>11</v>
      </c>
      <c r="BC3" s="51" t="s">
        <v>26</v>
      </c>
      <c r="BD3" s="54" t="s">
        <v>27</v>
      </c>
      <c r="BE3" s="53" t="s">
        <v>14</v>
      </c>
      <c r="BG3" s="51" t="s">
        <v>8</v>
      </c>
      <c r="BH3" s="51" t="s">
        <v>16</v>
      </c>
      <c r="BI3" s="51"/>
      <c r="BJ3" s="51" t="s">
        <v>18</v>
      </c>
      <c r="BK3" s="51" t="s">
        <v>11</v>
      </c>
      <c r="BL3" s="51" t="s">
        <v>26</v>
      </c>
      <c r="BM3" s="55" t="s">
        <v>27</v>
      </c>
      <c r="BN3" s="53" t="s">
        <v>14</v>
      </c>
      <c r="BP3" s="51" t="s">
        <v>8</v>
      </c>
      <c r="BQ3" s="51" t="s">
        <v>16</v>
      </c>
      <c r="BR3" s="51"/>
      <c r="BS3" s="51" t="s">
        <v>18</v>
      </c>
      <c r="BT3" s="51" t="s">
        <v>11</v>
      </c>
      <c r="BU3" s="51" t="s">
        <v>26</v>
      </c>
      <c r="BV3" s="55" t="s">
        <v>27</v>
      </c>
      <c r="BW3" s="53" t="s">
        <v>14</v>
      </c>
      <c r="BY3" s="51" t="s">
        <v>8</v>
      </c>
      <c r="BZ3" s="51" t="s">
        <v>16</v>
      </c>
      <c r="CA3" s="51"/>
      <c r="CB3" s="51" t="s">
        <v>18</v>
      </c>
      <c r="CC3" s="51" t="s">
        <v>11</v>
      </c>
      <c r="CD3" s="51" t="s">
        <v>26</v>
      </c>
      <c r="CE3" s="55" t="s">
        <v>27</v>
      </c>
      <c r="CF3" s="53" t="s">
        <v>14</v>
      </c>
      <c r="CH3" s="51" t="s">
        <v>8</v>
      </c>
      <c r="CI3" s="51" t="s">
        <v>16</v>
      </c>
      <c r="CJ3" s="51"/>
      <c r="CK3" s="51" t="s">
        <v>18</v>
      </c>
      <c r="CL3" s="51" t="s">
        <v>11</v>
      </c>
      <c r="CM3" s="51" t="s">
        <v>26</v>
      </c>
      <c r="CN3" s="54" t="s">
        <v>27</v>
      </c>
      <c r="CO3" s="53" t="s">
        <v>14</v>
      </c>
      <c r="CQ3" s="51" t="s">
        <v>8</v>
      </c>
      <c r="CR3" s="51" t="s">
        <v>16</v>
      </c>
      <c r="CS3" s="51"/>
      <c r="CT3" s="51" t="s">
        <v>18</v>
      </c>
      <c r="CU3" s="51" t="s">
        <v>11</v>
      </c>
      <c r="CV3" s="51" t="s">
        <v>26</v>
      </c>
      <c r="CW3" s="55" t="s">
        <v>27</v>
      </c>
      <c r="CX3" s="53" t="s">
        <v>14</v>
      </c>
      <c r="CZ3" s="51" t="s">
        <v>8</v>
      </c>
      <c r="DA3" s="51" t="s">
        <v>16</v>
      </c>
      <c r="DB3" s="51"/>
      <c r="DC3" s="51" t="s">
        <v>18</v>
      </c>
      <c r="DD3" s="51" t="s">
        <v>11</v>
      </c>
      <c r="DE3" s="51" t="s">
        <v>26</v>
      </c>
      <c r="DF3" s="55" t="s">
        <v>27</v>
      </c>
      <c r="DG3" s="53" t="s">
        <v>14</v>
      </c>
      <c r="DI3" s="51" t="s">
        <v>8</v>
      </c>
      <c r="DJ3" s="51" t="s">
        <v>16</v>
      </c>
      <c r="DK3" s="51"/>
      <c r="DL3" s="51" t="s">
        <v>18</v>
      </c>
      <c r="DM3" s="51" t="s">
        <v>11</v>
      </c>
      <c r="DN3" s="51" t="s">
        <v>26</v>
      </c>
      <c r="DO3" s="55" t="s">
        <v>27</v>
      </c>
      <c r="DP3" s="53" t="s">
        <v>14</v>
      </c>
      <c r="DR3" s="51" t="s">
        <v>8</v>
      </c>
      <c r="DS3" s="51" t="s">
        <v>16</v>
      </c>
      <c r="DT3" s="51"/>
      <c r="DU3" s="51" t="s">
        <v>18</v>
      </c>
      <c r="DV3" s="51" t="s">
        <v>11</v>
      </c>
      <c r="DW3" s="51" t="s">
        <v>26</v>
      </c>
      <c r="DX3" s="55" t="s">
        <v>27</v>
      </c>
      <c r="DY3" s="53" t="s">
        <v>14</v>
      </c>
      <c r="EA3" s="51" t="s">
        <v>8</v>
      </c>
      <c r="EB3" s="51" t="s">
        <v>16</v>
      </c>
      <c r="EC3" s="51"/>
      <c r="ED3" s="51" t="s">
        <v>18</v>
      </c>
      <c r="EE3" s="51" t="s">
        <v>11</v>
      </c>
      <c r="EF3" s="51" t="s">
        <v>26</v>
      </c>
      <c r="EG3" s="55" t="s">
        <v>27</v>
      </c>
      <c r="EH3" s="53" t="s">
        <v>14</v>
      </c>
      <c r="EJ3" s="51" t="s">
        <v>8</v>
      </c>
      <c r="EK3" s="51" t="s">
        <v>16</v>
      </c>
      <c r="EL3" s="51"/>
      <c r="EM3" s="51" t="s">
        <v>18</v>
      </c>
      <c r="EN3" s="51" t="s">
        <v>11</v>
      </c>
      <c r="EO3" s="51" t="s">
        <v>26</v>
      </c>
      <c r="EP3" s="55" t="s">
        <v>27</v>
      </c>
      <c r="EQ3" s="53" t="s">
        <v>14</v>
      </c>
      <c r="ES3" s="51" t="s">
        <v>8</v>
      </c>
      <c r="ET3" s="51" t="s">
        <v>16</v>
      </c>
      <c r="EU3" s="51"/>
      <c r="EV3" s="51" t="s">
        <v>18</v>
      </c>
      <c r="EW3" s="51" t="s">
        <v>11</v>
      </c>
      <c r="EX3" s="51" t="s">
        <v>26</v>
      </c>
      <c r="EY3" s="55" t="s">
        <v>27</v>
      </c>
      <c r="EZ3" s="53" t="s">
        <v>14</v>
      </c>
      <c r="FB3" s="51" t="s">
        <v>8</v>
      </c>
      <c r="FC3" s="51" t="s">
        <v>16</v>
      </c>
      <c r="FD3" s="51"/>
      <c r="FE3" s="51" t="s">
        <v>18</v>
      </c>
      <c r="FF3" s="51" t="s">
        <v>11</v>
      </c>
      <c r="FG3" s="51" t="s">
        <v>26</v>
      </c>
      <c r="FH3" s="55" t="s">
        <v>27</v>
      </c>
      <c r="FI3" s="53" t="s">
        <v>14</v>
      </c>
      <c r="FK3" s="51" t="s">
        <v>8</v>
      </c>
      <c r="FL3" s="51" t="s">
        <v>16</v>
      </c>
      <c r="FM3" s="51"/>
      <c r="FN3" s="51" t="s">
        <v>18</v>
      </c>
      <c r="FO3" s="51" t="s">
        <v>11</v>
      </c>
      <c r="FP3" s="51" t="s">
        <v>26</v>
      </c>
      <c r="FQ3" s="55" t="s">
        <v>27</v>
      </c>
      <c r="FR3" s="53" t="s">
        <v>14</v>
      </c>
      <c r="FT3" s="51" t="s">
        <v>8</v>
      </c>
      <c r="FU3" s="51" t="s">
        <v>16</v>
      </c>
      <c r="FV3" s="51"/>
      <c r="FW3" s="51" t="s">
        <v>18</v>
      </c>
      <c r="FX3" s="51" t="s">
        <v>11</v>
      </c>
      <c r="FY3" s="51" t="s">
        <v>26</v>
      </c>
      <c r="FZ3" s="55" t="s">
        <v>27</v>
      </c>
      <c r="GA3" s="53" t="s">
        <v>14</v>
      </c>
      <c r="GC3" s="51" t="s">
        <v>8</v>
      </c>
      <c r="GD3" s="51" t="s">
        <v>16</v>
      </c>
      <c r="GE3" s="51"/>
      <c r="GF3" s="51" t="s">
        <v>18</v>
      </c>
      <c r="GG3" s="51" t="s">
        <v>11</v>
      </c>
      <c r="GH3" s="51" t="s">
        <v>26</v>
      </c>
      <c r="GI3" s="55" t="s">
        <v>27</v>
      </c>
      <c r="GJ3" s="53" t="s">
        <v>14</v>
      </c>
      <c r="GL3" s="51" t="s">
        <v>8</v>
      </c>
      <c r="GM3" s="51" t="s">
        <v>16</v>
      </c>
      <c r="GN3" s="51"/>
      <c r="GO3" s="51" t="s">
        <v>18</v>
      </c>
      <c r="GP3" s="51" t="s">
        <v>11</v>
      </c>
      <c r="GQ3" s="51" t="s">
        <v>26</v>
      </c>
      <c r="GR3" s="55" t="s">
        <v>27</v>
      </c>
      <c r="GS3" s="53" t="s">
        <v>14</v>
      </c>
      <c r="GT3" s="56"/>
      <c r="GU3" s="29"/>
      <c r="GV3" s="57"/>
      <c r="GW3" s="31"/>
      <c r="GX3" s="384"/>
      <c r="GY3" s="33"/>
    </row>
    <row r="4" spans="1:209" ht="16.5" thickTop="1" x14ac:dyDescent="0.25">
      <c r="B4" s="34"/>
      <c r="C4" s="34"/>
      <c r="D4" s="35"/>
      <c r="E4" s="36"/>
      <c r="F4" s="37"/>
      <c r="G4" s="38"/>
      <c r="H4" s="39"/>
      <c r="I4" s="40"/>
      <c r="J4" s="58" t="s">
        <v>32</v>
      </c>
      <c r="K4" s="59" t="s">
        <v>33</v>
      </c>
      <c r="L4" s="60">
        <v>15340</v>
      </c>
      <c r="M4" s="61">
        <v>42371</v>
      </c>
      <c r="N4" s="176">
        <v>6927</v>
      </c>
      <c r="O4" s="62">
        <v>15860</v>
      </c>
      <c r="P4" s="63">
        <f>O4-L4</f>
        <v>520</v>
      </c>
      <c r="Q4" s="64">
        <v>23.503299999999999</v>
      </c>
      <c r="R4" s="65"/>
      <c r="S4" s="65"/>
      <c r="T4" s="39">
        <f t="shared" ref="T4:T62" si="0">Q4*O4</f>
        <v>372762.33799999999</v>
      </c>
      <c r="U4" s="351" t="s">
        <v>53</v>
      </c>
      <c r="V4" s="66">
        <v>42373</v>
      </c>
      <c r="W4" s="67">
        <v>14602</v>
      </c>
      <c r="X4" s="68"/>
      <c r="Y4" s="68"/>
      <c r="Z4" s="68"/>
      <c r="AA4" s="68"/>
      <c r="AB4" s="68"/>
      <c r="AC4" s="69"/>
      <c r="AD4" s="70"/>
      <c r="AE4" s="71"/>
      <c r="AF4" s="68"/>
      <c r="AG4" s="68"/>
      <c r="AH4" s="68"/>
      <c r="AI4" s="68"/>
      <c r="AJ4" s="68"/>
      <c r="AK4" s="68"/>
      <c r="AL4" s="69"/>
      <c r="AM4" s="70"/>
      <c r="AN4" s="71"/>
      <c r="AO4" s="68"/>
      <c r="AP4" s="68"/>
      <c r="AQ4" s="68"/>
      <c r="AR4" s="68"/>
      <c r="AS4" s="68"/>
      <c r="AT4" s="68"/>
      <c r="AU4" s="69"/>
      <c r="AV4" s="70"/>
      <c r="AW4" s="71"/>
      <c r="AX4" s="68"/>
      <c r="AY4" s="68"/>
      <c r="AZ4" s="68"/>
      <c r="BA4" s="68"/>
      <c r="BB4" s="68"/>
      <c r="BC4" s="68"/>
      <c r="BD4" s="69"/>
      <c r="BE4" s="70"/>
      <c r="BF4" s="71"/>
      <c r="BG4" s="68"/>
      <c r="BH4" s="68"/>
      <c r="BI4" s="68"/>
      <c r="BJ4" s="68"/>
      <c r="BK4" s="68"/>
      <c r="BL4" s="68"/>
      <c r="BM4" s="70"/>
      <c r="BN4" s="70"/>
      <c r="BO4" s="71"/>
      <c r="BP4" s="68"/>
      <c r="BQ4" s="68"/>
      <c r="BR4" s="68"/>
      <c r="BS4" s="68"/>
      <c r="BT4" s="68"/>
      <c r="BU4" s="68"/>
      <c r="BV4" s="70"/>
      <c r="BW4" s="70"/>
      <c r="BX4" s="71"/>
      <c r="BY4" s="68"/>
      <c r="BZ4" s="68"/>
      <c r="CA4" s="68"/>
      <c r="CB4" s="68"/>
      <c r="CC4" s="68"/>
      <c r="CD4" s="68"/>
      <c r="CE4" s="70"/>
      <c r="CF4" s="70"/>
      <c r="CG4" s="71"/>
      <c r="CH4" s="68"/>
      <c r="CI4" s="68"/>
      <c r="CJ4" s="68"/>
      <c r="CK4" s="68"/>
      <c r="CL4" s="68"/>
      <c r="CM4" s="68"/>
      <c r="CN4" s="69"/>
      <c r="CO4" s="70"/>
      <c r="CP4" s="71"/>
      <c r="CQ4" s="68"/>
      <c r="CR4" s="68"/>
      <c r="CS4" s="68"/>
      <c r="CT4" s="68"/>
      <c r="CU4" s="68"/>
      <c r="CV4" s="68"/>
      <c r="CW4" s="70"/>
      <c r="CX4" s="70"/>
      <c r="CY4" s="71"/>
      <c r="CZ4" s="68"/>
      <c r="DA4" s="68"/>
      <c r="DB4" s="68"/>
      <c r="DC4" s="68"/>
      <c r="DD4" s="68"/>
      <c r="DE4" s="68"/>
      <c r="DF4" s="70"/>
      <c r="DG4" s="70"/>
      <c r="DH4" s="71"/>
      <c r="DI4" s="68"/>
      <c r="DJ4" s="68"/>
      <c r="DK4" s="68"/>
      <c r="DL4" s="68"/>
      <c r="DM4" s="68"/>
      <c r="DN4" s="68"/>
      <c r="DO4" s="70"/>
      <c r="DP4" s="70"/>
      <c r="DQ4" s="71"/>
      <c r="DR4" s="68"/>
      <c r="DS4" s="68"/>
      <c r="DT4" s="68"/>
      <c r="DU4" s="68"/>
      <c r="DV4" s="68"/>
      <c r="DW4" s="68"/>
      <c r="DX4" s="70"/>
      <c r="DY4" s="70"/>
      <c r="DZ4" s="71"/>
      <c r="EA4" s="68"/>
      <c r="EB4" s="68"/>
      <c r="EC4" s="68"/>
      <c r="ED4" s="68"/>
      <c r="EE4" s="68"/>
      <c r="EF4" s="68"/>
      <c r="EG4" s="70"/>
      <c r="EH4" s="70"/>
      <c r="EI4" s="71"/>
      <c r="EJ4" s="68"/>
      <c r="EK4" s="68"/>
      <c r="EL4" s="68"/>
      <c r="EM4" s="68"/>
      <c r="EN4" s="68"/>
      <c r="EO4" s="68"/>
      <c r="EP4" s="70"/>
      <c r="EQ4" s="70"/>
      <c r="ER4" s="71"/>
      <c r="ES4" s="68"/>
      <c r="ET4" s="68"/>
      <c r="EU4" s="68"/>
      <c r="EV4" s="68"/>
      <c r="EW4" s="68"/>
      <c r="EX4" s="68"/>
      <c r="EY4" s="70"/>
      <c r="EZ4" s="70"/>
      <c r="FA4" s="71"/>
      <c r="FB4" s="68"/>
      <c r="FC4" s="68"/>
      <c r="FD4" s="68"/>
      <c r="FE4" s="68"/>
      <c r="FF4" s="68"/>
      <c r="FG4" s="68"/>
      <c r="FH4" s="70"/>
      <c r="FI4" s="70"/>
      <c r="FJ4" s="71"/>
      <c r="FK4" s="68"/>
      <c r="FL4" s="68"/>
      <c r="FM4" s="68"/>
      <c r="FN4" s="68"/>
      <c r="FO4" s="68"/>
      <c r="FP4" s="68"/>
      <c r="FQ4" s="70"/>
      <c r="FR4" s="70"/>
      <c r="FS4" s="71"/>
      <c r="FT4" s="68"/>
      <c r="FU4" s="68"/>
      <c r="FV4" s="68"/>
      <c r="FW4" s="68"/>
      <c r="FX4" s="68"/>
      <c r="FY4" s="68"/>
      <c r="FZ4" s="70"/>
      <c r="GA4" s="70"/>
      <c r="GB4" s="71"/>
      <c r="GC4" s="68"/>
      <c r="GD4" s="68"/>
      <c r="GE4" s="68"/>
      <c r="GF4" s="68"/>
      <c r="GG4" s="68"/>
      <c r="GH4" s="68"/>
      <c r="GI4" s="70"/>
      <c r="GJ4" s="70"/>
      <c r="GK4" s="71"/>
      <c r="GL4" s="68"/>
      <c r="GM4" s="68"/>
      <c r="GN4" s="68"/>
      <c r="GO4" s="68"/>
      <c r="GP4" s="68"/>
      <c r="GQ4" s="68"/>
      <c r="GR4" s="70"/>
      <c r="GS4" s="70"/>
      <c r="GT4" s="72">
        <v>42395</v>
      </c>
      <c r="GU4" s="73">
        <v>16800</v>
      </c>
      <c r="GV4" s="74" t="s">
        <v>55</v>
      </c>
      <c r="GW4" s="74"/>
      <c r="GX4" s="411"/>
      <c r="GY4" s="412">
        <v>3944</v>
      </c>
      <c r="GZ4" s="77"/>
      <c r="HA4" s="77"/>
    </row>
    <row r="5" spans="1:209" ht="16.5" customHeight="1" x14ac:dyDescent="0.25">
      <c r="B5" s="34"/>
      <c r="C5" s="34"/>
      <c r="D5" s="35"/>
      <c r="E5" s="36"/>
      <c r="F5" s="37"/>
      <c r="G5" s="38"/>
      <c r="H5" s="39"/>
      <c r="I5" s="40"/>
      <c r="J5" s="58" t="s">
        <v>69</v>
      </c>
      <c r="K5" s="78" t="s">
        <v>35</v>
      </c>
      <c r="L5" s="79">
        <v>26240</v>
      </c>
      <c r="M5" s="80">
        <v>42372</v>
      </c>
      <c r="N5" s="119" t="s">
        <v>74</v>
      </c>
      <c r="O5" s="82">
        <v>33390</v>
      </c>
      <c r="P5" s="63">
        <f>O5-L5</f>
        <v>7150</v>
      </c>
      <c r="Q5" s="83">
        <v>24.5</v>
      </c>
      <c r="R5" s="84">
        <f>495390+322665</f>
        <v>818055</v>
      </c>
      <c r="S5" s="85"/>
      <c r="T5" s="39">
        <f t="shared" si="0"/>
        <v>818055</v>
      </c>
      <c r="U5" s="150" t="s">
        <v>53</v>
      </c>
      <c r="V5" s="340" t="s">
        <v>70</v>
      </c>
      <c r="W5" s="67">
        <v>19552.5</v>
      </c>
      <c r="X5" s="68"/>
      <c r="Y5" s="68"/>
      <c r="Z5" s="68"/>
      <c r="AA5" s="68"/>
      <c r="AB5" s="68"/>
      <c r="AC5" s="69"/>
      <c r="AD5" s="70"/>
      <c r="AE5" s="71"/>
      <c r="AF5" s="68"/>
      <c r="AG5" s="68"/>
      <c r="AH5" s="68"/>
      <c r="AI5" s="68"/>
      <c r="AJ5" s="68"/>
      <c r="AK5" s="68"/>
      <c r="AL5" s="69"/>
      <c r="AM5" s="70"/>
      <c r="AN5" s="71"/>
      <c r="AO5" s="68"/>
      <c r="AP5" s="68"/>
      <c r="AQ5" s="68"/>
      <c r="AR5" s="68"/>
      <c r="AS5" s="68"/>
      <c r="AT5" s="68"/>
      <c r="AU5" s="69"/>
      <c r="AV5" s="70"/>
      <c r="AW5" s="71"/>
      <c r="AX5" s="68"/>
      <c r="AY5" s="68"/>
      <c r="AZ5" s="68"/>
      <c r="BA5" s="68"/>
      <c r="BB5" s="68"/>
      <c r="BC5" s="68"/>
      <c r="BD5" s="69"/>
      <c r="BE5" s="70"/>
      <c r="BF5" s="71"/>
      <c r="BG5" s="68"/>
      <c r="BH5" s="68"/>
      <c r="BI5" s="68"/>
      <c r="BJ5" s="68"/>
      <c r="BK5" s="68"/>
      <c r="BL5" s="68"/>
      <c r="BM5" s="70"/>
      <c r="BN5" s="70"/>
      <c r="BO5" s="71"/>
      <c r="BP5" s="68"/>
      <c r="BQ5" s="68"/>
      <c r="BR5" s="68"/>
      <c r="BS5" s="68"/>
      <c r="BT5" s="68"/>
      <c r="BU5" s="68"/>
      <c r="BV5" s="70"/>
      <c r="BW5" s="70"/>
      <c r="BX5" s="71"/>
      <c r="BY5" s="68"/>
      <c r="BZ5" s="68"/>
      <c r="CA5" s="68"/>
      <c r="CB5" s="68"/>
      <c r="CC5" s="68"/>
      <c r="CD5" s="68"/>
      <c r="CE5" s="70"/>
      <c r="CF5" s="70"/>
      <c r="CG5" s="71"/>
      <c r="CH5" s="68"/>
      <c r="CI5" s="68"/>
      <c r="CJ5" s="68"/>
      <c r="CK5" s="68"/>
      <c r="CL5" s="68"/>
      <c r="CM5" s="68"/>
      <c r="CN5" s="69"/>
      <c r="CO5" s="70"/>
      <c r="CP5" s="71"/>
      <c r="CQ5" s="68"/>
      <c r="CR5" s="68"/>
      <c r="CS5" s="68"/>
      <c r="CT5" s="68"/>
      <c r="CU5" s="68"/>
      <c r="CV5" s="68"/>
      <c r="CW5" s="70"/>
      <c r="CX5" s="70"/>
      <c r="CY5" s="71"/>
      <c r="CZ5" s="68"/>
      <c r="DA5" s="68"/>
      <c r="DB5" s="68"/>
      <c r="DC5" s="68"/>
      <c r="DD5" s="68"/>
      <c r="DE5" s="68"/>
      <c r="DF5" s="70"/>
      <c r="DG5" s="70"/>
      <c r="DH5" s="71"/>
      <c r="DI5" s="68"/>
      <c r="DJ5" s="68"/>
      <c r="DK5" s="68"/>
      <c r="DL5" s="68"/>
      <c r="DM5" s="68"/>
      <c r="DN5" s="68"/>
      <c r="DO5" s="70"/>
      <c r="DP5" s="70"/>
      <c r="DQ5" s="71"/>
      <c r="DR5" s="68"/>
      <c r="DS5" s="68"/>
      <c r="DT5" s="68"/>
      <c r="DU5" s="68"/>
      <c r="DV5" s="68"/>
      <c r="DW5" s="68"/>
      <c r="DX5" s="70"/>
      <c r="DY5" s="70"/>
      <c r="DZ5" s="71"/>
      <c r="EA5" s="68"/>
      <c r="EB5" s="68"/>
      <c r="EC5" s="68"/>
      <c r="ED5" s="68"/>
      <c r="EE5" s="68"/>
      <c r="EF5" s="68"/>
      <c r="EG5" s="70"/>
      <c r="EH5" s="70"/>
      <c r="EI5" s="71"/>
      <c r="EJ5" s="68"/>
      <c r="EK5" s="68"/>
      <c r="EL5" s="68"/>
      <c r="EM5" s="68"/>
      <c r="EN5" s="68"/>
      <c r="EO5" s="68"/>
      <c r="EP5" s="70"/>
      <c r="EQ5" s="70"/>
      <c r="ER5" s="71"/>
      <c r="ES5" s="68"/>
      <c r="ET5" s="68"/>
      <c r="EU5" s="68"/>
      <c r="EV5" s="68"/>
      <c r="EW5" s="68"/>
      <c r="EX5" s="68"/>
      <c r="EY5" s="70"/>
      <c r="EZ5" s="70"/>
      <c r="FA5" s="71"/>
      <c r="FB5" s="68"/>
      <c r="FC5" s="68"/>
      <c r="FD5" s="68"/>
      <c r="FE5" s="68"/>
      <c r="FF5" s="68"/>
      <c r="FG5" s="68"/>
      <c r="FH5" s="70"/>
      <c r="FI5" s="70"/>
      <c r="FJ5" s="71"/>
      <c r="FK5" s="68"/>
      <c r="FL5" s="68"/>
      <c r="FM5" s="68"/>
      <c r="FN5" s="68"/>
      <c r="FO5" s="68"/>
      <c r="FP5" s="68"/>
      <c r="FQ5" s="70"/>
      <c r="FR5" s="70"/>
      <c r="FS5" s="71"/>
      <c r="FT5" s="68"/>
      <c r="FU5" s="68"/>
      <c r="FV5" s="68"/>
      <c r="FW5" s="68"/>
      <c r="FX5" s="68"/>
      <c r="FY5" s="68"/>
      <c r="FZ5" s="70"/>
      <c r="GA5" s="70"/>
      <c r="GB5" s="71"/>
      <c r="GC5" s="68"/>
      <c r="GD5" s="68"/>
      <c r="GE5" s="68"/>
      <c r="GF5" s="68"/>
      <c r="GG5" s="68"/>
      <c r="GH5" s="68"/>
      <c r="GI5" s="70"/>
      <c r="GJ5" s="70"/>
      <c r="GK5" s="71"/>
      <c r="GL5" s="68"/>
      <c r="GM5" s="68"/>
      <c r="GN5" s="68"/>
      <c r="GO5" s="68"/>
      <c r="GP5" s="68"/>
      <c r="GQ5" s="68"/>
      <c r="GR5" s="70"/>
      <c r="GS5" s="70"/>
      <c r="GT5" s="341">
        <v>42394</v>
      </c>
      <c r="GU5" s="73">
        <f>18480+14560</f>
        <v>33040</v>
      </c>
      <c r="GV5" s="87" t="s">
        <v>57</v>
      </c>
      <c r="GW5" s="74"/>
      <c r="GX5" s="411" t="s">
        <v>173</v>
      </c>
      <c r="GY5" s="413">
        <v>5800</v>
      </c>
      <c r="GZ5" s="77"/>
      <c r="HA5" s="77"/>
    </row>
    <row r="6" spans="1:209" ht="23.25" x14ac:dyDescent="0.25">
      <c r="B6" s="77"/>
      <c r="C6" s="90"/>
      <c r="D6" s="35"/>
      <c r="E6" s="36"/>
      <c r="F6" s="37"/>
      <c r="G6" s="38"/>
      <c r="H6" s="39"/>
      <c r="I6" s="40"/>
      <c r="J6" s="91" t="s">
        <v>73</v>
      </c>
      <c r="K6" s="78" t="s">
        <v>37</v>
      </c>
      <c r="L6" s="79">
        <v>21970</v>
      </c>
      <c r="M6" s="80">
        <v>42373</v>
      </c>
      <c r="N6" s="342" t="s">
        <v>72</v>
      </c>
      <c r="O6" s="82">
        <v>30120</v>
      </c>
      <c r="P6" s="63">
        <f>O6-L6</f>
        <v>8150</v>
      </c>
      <c r="Q6" s="83">
        <v>22.5</v>
      </c>
      <c r="R6" s="92">
        <f>409640-33440+328300-26800</f>
        <v>677700</v>
      </c>
      <c r="S6" s="93"/>
      <c r="T6" s="39">
        <f t="shared" si="0"/>
        <v>677700</v>
      </c>
      <c r="U6" s="352" t="s">
        <v>53</v>
      </c>
      <c r="V6" s="86">
        <v>42391</v>
      </c>
      <c r="W6" s="94">
        <v>19493.25</v>
      </c>
      <c r="X6" s="95"/>
      <c r="Y6" s="96"/>
      <c r="Z6" s="97"/>
      <c r="AA6" s="98"/>
      <c r="AB6" s="97"/>
      <c r="AC6" s="99"/>
      <c r="AD6" s="100"/>
      <c r="AE6" s="95"/>
      <c r="AF6" s="95"/>
      <c r="AG6" s="95"/>
      <c r="AH6" s="96"/>
      <c r="AI6" s="97"/>
      <c r="AJ6" s="98"/>
      <c r="AK6" s="97"/>
      <c r="AL6" s="99"/>
      <c r="AM6" s="100"/>
      <c r="AN6" s="95"/>
      <c r="AO6" s="95"/>
      <c r="AP6" s="95"/>
      <c r="AQ6" s="96"/>
      <c r="AR6" s="97"/>
      <c r="AS6" s="98"/>
      <c r="AT6" s="97"/>
      <c r="AU6" s="99"/>
      <c r="AV6" s="100"/>
      <c r="AW6" s="95"/>
      <c r="AX6" s="95"/>
      <c r="AY6" s="95"/>
      <c r="AZ6" s="96"/>
      <c r="BA6" s="97"/>
      <c r="BB6" s="98"/>
      <c r="BC6" s="97"/>
      <c r="BD6" s="99"/>
      <c r="BE6" s="100"/>
      <c r="BF6" s="95"/>
      <c r="BG6" s="95"/>
      <c r="BH6" s="95"/>
      <c r="BI6" s="96"/>
      <c r="BJ6" s="97"/>
      <c r="BK6" s="98"/>
      <c r="BL6" s="97"/>
      <c r="BM6" s="99"/>
      <c r="BN6" s="100"/>
      <c r="BO6" s="95"/>
      <c r="BP6" s="95"/>
      <c r="BQ6" s="95"/>
      <c r="BR6" s="96"/>
      <c r="BS6" s="97"/>
      <c r="BT6" s="98"/>
      <c r="BU6" s="97"/>
      <c r="BV6" s="99"/>
      <c r="BW6" s="100"/>
      <c r="BX6" s="95"/>
      <c r="BY6" s="95"/>
      <c r="BZ6" s="95"/>
      <c r="CA6" s="96"/>
      <c r="CB6" s="97"/>
      <c r="CC6" s="98"/>
      <c r="CD6" s="97"/>
      <c r="CE6" s="99"/>
      <c r="CF6" s="100"/>
      <c r="CG6" s="95"/>
      <c r="CH6" s="95"/>
      <c r="CI6" s="95"/>
      <c r="CJ6" s="96"/>
      <c r="CK6" s="97"/>
      <c r="CL6" s="98"/>
      <c r="CM6" s="97"/>
      <c r="CN6" s="99"/>
      <c r="CO6" s="100"/>
      <c r="CP6" s="95"/>
      <c r="CQ6" s="95"/>
      <c r="CR6" s="95"/>
      <c r="CS6" s="96"/>
      <c r="CT6" s="97"/>
      <c r="CU6" s="98"/>
      <c r="CV6" s="101"/>
      <c r="CW6" s="99"/>
      <c r="CX6" s="100"/>
      <c r="CY6" s="95"/>
      <c r="CZ6" s="95"/>
      <c r="DA6" s="95"/>
      <c r="DB6" s="96"/>
      <c r="DC6" s="97"/>
      <c r="DD6" s="98"/>
      <c r="DE6" s="97"/>
      <c r="DF6" s="99"/>
      <c r="DG6" s="100"/>
      <c r="DH6" s="95"/>
      <c r="DI6" s="95"/>
      <c r="DJ6" s="95"/>
      <c r="DK6" s="96"/>
      <c r="DL6" s="97"/>
      <c r="DM6" s="98"/>
      <c r="DN6" s="97"/>
      <c r="DO6" s="99"/>
      <c r="DP6" s="100"/>
      <c r="DQ6" s="95"/>
      <c r="DR6" s="95"/>
      <c r="DS6" s="95"/>
      <c r="DT6" s="96"/>
      <c r="DU6" s="97"/>
      <c r="DV6" s="98"/>
      <c r="DW6" s="97"/>
      <c r="DX6" s="99"/>
      <c r="DY6" s="100"/>
      <c r="DZ6" s="95"/>
      <c r="EA6" s="95"/>
      <c r="EB6" s="95"/>
      <c r="EC6" s="96"/>
      <c r="ED6" s="97"/>
      <c r="EE6" s="98"/>
      <c r="EF6" s="97"/>
      <c r="EG6" s="99"/>
      <c r="EH6" s="100"/>
      <c r="EI6" s="95"/>
      <c r="EJ6" s="95"/>
      <c r="EK6" s="95"/>
      <c r="EL6" s="96"/>
      <c r="EM6" s="97"/>
      <c r="EN6" s="98"/>
      <c r="EO6" s="97"/>
      <c r="EP6" s="99"/>
      <c r="EQ6" s="100"/>
      <c r="ER6" s="95"/>
      <c r="ES6" s="95"/>
      <c r="ET6" s="95"/>
      <c r="EU6" s="96"/>
      <c r="EV6" s="97"/>
      <c r="EW6" s="98"/>
      <c r="EX6" s="97"/>
      <c r="EY6" s="99"/>
      <c r="EZ6" s="100"/>
      <c r="FA6" s="95"/>
      <c r="FB6" s="95"/>
      <c r="FC6" s="95"/>
      <c r="FD6" s="96"/>
      <c r="FE6" s="97"/>
      <c r="FF6" s="98"/>
      <c r="FG6" s="97"/>
      <c r="FH6" s="99"/>
      <c r="FI6" s="100"/>
      <c r="FJ6" s="95"/>
      <c r="FK6" s="95"/>
      <c r="FL6" s="95"/>
      <c r="FM6" s="96"/>
      <c r="FN6" s="97"/>
      <c r="FO6" s="98"/>
      <c r="FP6" s="97"/>
      <c r="FQ6" s="99"/>
      <c r="FR6" s="100"/>
      <c r="FS6" s="95"/>
      <c r="FT6" s="95"/>
      <c r="FU6" s="95"/>
      <c r="FV6" s="96"/>
      <c r="FW6" s="97"/>
      <c r="FX6" s="98"/>
      <c r="FY6" s="97"/>
      <c r="FZ6" s="99"/>
      <c r="GA6" s="100"/>
      <c r="GB6" s="95"/>
      <c r="GC6" s="95"/>
      <c r="GD6" s="95"/>
      <c r="GE6" s="96"/>
      <c r="GF6" s="97"/>
      <c r="GG6" s="98"/>
      <c r="GH6" s="97"/>
      <c r="GI6" s="99"/>
      <c r="GJ6" s="100"/>
      <c r="GK6" s="95"/>
      <c r="GL6" s="95"/>
      <c r="GM6" s="95"/>
      <c r="GN6" s="96"/>
      <c r="GO6" s="97"/>
      <c r="GP6" s="98"/>
      <c r="GQ6" s="97"/>
      <c r="GR6" s="99"/>
      <c r="GS6" s="100"/>
      <c r="GT6" s="102">
        <v>42391</v>
      </c>
      <c r="GU6" s="92">
        <f>14560+18480</f>
        <v>33040</v>
      </c>
      <c r="GV6" s="144" t="s">
        <v>58</v>
      </c>
      <c r="GW6" s="103"/>
      <c r="GX6" s="414" t="s">
        <v>173</v>
      </c>
      <c r="GY6" s="415">
        <v>5800</v>
      </c>
      <c r="GZ6" s="77"/>
      <c r="HA6" s="77"/>
    </row>
    <row r="7" spans="1:209" x14ac:dyDescent="0.25">
      <c r="B7" s="77"/>
      <c r="C7" s="90"/>
      <c r="D7" s="35"/>
      <c r="E7" s="36"/>
      <c r="F7" s="37"/>
      <c r="G7" s="38"/>
      <c r="H7" s="39"/>
      <c r="I7" s="40"/>
      <c r="J7" s="58" t="s">
        <v>76</v>
      </c>
      <c r="K7" s="78" t="s">
        <v>38</v>
      </c>
      <c r="L7" s="106">
        <v>26670</v>
      </c>
      <c r="M7" s="80">
        <v>42374</v>
      </c>
      <c r="N7" s="151" t="s">
        <v>77</v>
      </c>
      <c r="O7" s="107">
        <f>33925-102.55</f>
        <v>33822.449999999997</v>
      </c>
      <c r="P7" s="63">
        <f t="shared" ref="P7:P55" si="1">O7-L7</f>
        <v>7152.4499999999971</v>
      </c>
      <c r="Q7" s="92">
        <v>24.5</v>
      </c>
      <c r="R7" s="92">
        <f>328667.5+502495-2512.48</f>
        <v>828650.02</v>
      </c>
      <c r="S7" s="108"/>
      <c r="T7" s="39">
        <f t="shared" si="0"/>
        <v>828650.02499999991</v>
      </c>
      <c r="U7" s="352" t="s">
        <v>53</v>
      </c>
      <c r="V7" s="86">
        <v>42394</v>
      </c>
      <c r="W7" s="94">
        <v>195552.5</v>
      </c>
      <c r="X7" s="95"/>
      <c r="Y7" s="96"/>
      <c r="Z7" s="97"/>
      <c r="AA7" s="98"/>
      <c r="AB7" s="97"/>
      <c r="AC7" s="99"/>
      <c r="AD7" s="100"/>
      <c r="AE7" s="95"/>
      <c r="AF7" s="95"/>
      <c r="AG7" s="95"/>
      <c r="AH7" s="96"/>
      <c r="AI7" s="97"/>
      <c r="AJ7" s="98"/>
      <c r="AK7" s="97"/>
      <c r="AL7" s="99"/>
      <c r="AM7" s="100"/>
      <c r="AN7" s="95"/>
      <c r="AO7" s="95"/>
      <c r="AP7" s="95"/>
      <c r="AQ7" s="96"/>
      <c r="AR7" s="97"/>
      <c r="AS7" s="98"/>
      <c r="AT7" s="97"/>
      <c r="AU7" s="99"/>
      <c r="AV7" s="100"/>
      <c r="AW7" s="95"/>
      <c r="AX7" s="95"/>
      <c r="AY7" s="95"/>
      <c r="AZ7" s="96"/>
      <c r="BA7" s="97"/>
      <c r="BB7" s="98"/>
      <c r="BC7" s="97"/>
      <c r="BD7" s="99"/>
      <c r="BE7" s="100"/>
      <c r="BF7" s="95"/>
      <c r="BG7" s="95"/>
      <c r="BH7" s="95"/>
      <c r="BI7" s="96"/>
      <c r="BJ7" s="97"/>
      <c r="BK7" s="98"/>
      <c r="BL7" s="97"/>
      <c r="BM7" s="99"/>
      <c r="BN7" s="100"/>
      <c r="BO7" s="95"/>
      <c r="BP7" s="95"/>
      <c r="BQ7" s="95"/>
      <c r="BR7" s="96"/>
      <c r="BS7" s="97"/>
      <c r="BT7" s="98"/>
      <c r="BU7" s="97"/>
      <c r="BV7" s="99"/>
      <c r="BW7" s="100"/>
      <c r="BX7" s="95"/>
      <c r="BY7" s="95"/>
      <c r="BZ7" s="95"/>
      <c r="CA7" s="96"/>
      <c r="CB7" s="97"/>
      <c r="CC7" s="98"/>
      <c r="CD7" s="97"/>
      <c r="CE7" s="99"/>
      <c r="CF7" s="100"/>
      <c r="CG7" s="95"/>
      <c r="CH7" s="95"/>
      <c r="CI7" s="95"/>
      <c r="CJ7" s="96"/>
      <c r="CK7" s="97"/>
      <c r="CL7" s="98"/>
      <c r="CM7" s="97"/>
      <c r="CN7" s="99"/>
      <c r="CO7" s="100"/>
      <c r="CP7" s="95"/>
      <c r="CQ7" s="95"/>
      <c r="CR7" s="95"/>
      <c r="CS7" s="96"/>
      <c r="CT7" s="97"/>
      <c r="CU7" s="98"/>
      <c r="CV7" s="101"/>
      <c r="CW7" s="99"/>
      <c r="CX7" s="100"/>
      <c r="CY7" s="95"/>
      <c r="CZ7" s="95"/>
      <c r="DA7" s="95"/>
      <c r="DB7" s="96"/>
      <c r="DC7" s="97"/>
      <c r="DD7" s="98"/>
      <c r="DE7" s="97"/>
      <c r="DF7" s="99"/>
      <c r="DG7" s="100"/>
      <c r="DH7" s="95"/>
      <c r="DI7" s="95"/>
      <c r="DJ7" s="95"/>
      <c r="DK7" s="96"/>
      <c r="DL7" s="97"/>
      <c r="DM7" s="98"/>
      <c r="DN7" s="97"/>
      <c r="DO7" s="99"/>
      <c r="DP7" s="100"/>
      <c r="DQ7" s="95"/>
      <c r="DR7" s="95"/>
      <c r="DS7" s="95"/>
      <c r="DT7" s="96"/>
      <c r="DU7" s="97"/>
      <c r="DV7" s="98"/>
      <c r="DW7" s="97"/>
      <c r="DX7" s="99"/>
      <c r="DY7" s="100"/>
      <c r="DZ7" s="95"/>
      <c r="EA7" s="95"/>
      <c r="EB7" s="95"/>
      <c r="EC7" s="96"/>
      <c r="ED7" s="97"/>
      <c r="EE7" s="98"/>
      <c r="EF7" s="97"/>
      <c r="EG7" s="99"/>
      <c r="EH7" s="100"/>
      <c r="EI7" s="95"/>
      <c r="EJ7" s="95"/>
      <c r="EK7" s="95"/>
      <c r="EL7" s="96"/>
      <c r="EM7" s="97"/>
      <c r="EN7" s="98"/>
      <c r="EO7" s="97"/>
      <c r="EP7" s="99"/>
      <c r="EQ7" s="100"/>
      <c r="ER7" s="95"/>
      <c r="ES7" s="95"/>
      <c r="ET7" s="95"/>
      <c r="EU7" s="96"/>
      <c r="EV7" s="97"/>
      <c r="EW7" s="98"/>
      <c r="EX7" s="97"/>
      <c r="EY7" s="99"/>
      <c r="EZ7" s="100"/>
      <c r="FA7" s="95"/>
      <c r="FB7" s="95"/>
      <c r="FC7" s="95"/>
      <c r="FD7" s="96"/>
      <c r="FE7" s="97"/>
      <c r="FF7" s="98"/>
      <c r="FG7" s="97"/>
      <c r="FH7" s="99"/>
      <c r="FI7" s="100"/>
      <c r="FJ7" s="95"/>
      <c r="FK7" s="95"/>
      <c r="FL7" s="95"/>
      <c r="FM7" s="96"/>
      <c r="FN7" s="97"/>
      <c r="FO7" s="98"/>
      <c r="FP7" s="97"/>
      <c r="FQ7" s="99"/>
      <c r="FR7" s="100"/>
      <c r="FS7" s="95"/>
      <c r="FT7" s="95"/>
      <c r="FU7" s="95"/>
      <c r="FV7" s="96"/>
      <c r="FW7" s="97"/>
      <c r="FX7" s="98"/>
      <c r="FY7" s="97"/>
      <c r="FZ7" s="99"/>
      <c r="GA7" s="100"/>
      <c r="GB7" s="95"/>
      <c r="GC7" s="95"/>
      <c r="GD7" s="95"/>
      <c r="GE7" s="96"/>
      <c r="GF7" s="97"/>
      <c r="GG7" s="98"/>
      <c r="GH7" s="97"/>
      <c r="GI7" s="99"/>
      <c r="GJ7" s="100"/>
      <c r="GK7" s="95"/>
      <c r="GL7" s="95"/>
      <c r="GM7" s="95"/>
      <c r="GN7" s="96"/>
      <c r="GO7" s="97"/>
      <c r="GP7" s="98"/>
      <c r="GQ7" s="97"/>
      <c r="GR7" s="99"/>
      <c r="GS7" s="100"/>
      <c r="GT7" s="102">
        <v>42394</v>
      </c>
      <c r="GU7" s="92">
        <f>14560+18480</f>
        <v>33040</v>
      </c>
      <c r="GV7" s="103" t="s">
        <v>59</v>
      </c>
      <c r="GW7" s="103"/>
      <c r="GX7" s="414" t="s">
        <v>173</v>
      </c>
      <c r="GY7" s="415">
        <v>5800</v>
      </c>
      <c r="GZ7" s="77"/>
      <c r="HA7" s="77"/>
    </row>
    <row r="8" spans="1:209" x14ac:dyDescent="0.25">
      <c r="B8" s="77"/>
      <c r="C8" s="90"/>
      <c r="D8" s="35"/>
      <c r="E8" s="36"/>
      <c r="F8" s="37"/>
      <c r="G8" s="38"/>
      <c r="H8" s="39"/>
      <c r="I8" s="40"/>
      <c r="J8" s="58" t="s">
        <v>32</v>
      </c>
      <c r="K8" s="109" t="s">
        <v>39</v>
      </c>
      <c r="L8" s="110">
        <v>24380</v>
      </c>
      <c r="M8" s="111">
        <v>42375</v>
      </c>
      <c r="N8" s="112" t="s">
        <v>56</v>
      </c>
      <c r="O8" s="113">
        <v>27280</v>
      </c>
      <c r="P8" s="63">
        <f t="shared" si="1"/>
        <v>2900</v>
      </c>
      <c r="Q8" s="73">
        <v>23.380420099999998</v>
      </c>
      <c r="R8" s="114"/>
      <c r="S8" s="115"/>
      <c r="T8" s="39">
        <f t="shared" si="0"/>
        <v>637817.86032799992</v>
      </c>
      <c r="U8" s="353" t="s">
        <v>53</v>
      </c>
      <c r="V8" s="116">
        <v>42376</v>
      </c>
      <c r="W8" s="117">
        <v>25480</v>
      </c>
      <c r="X8" s="95"/>
      <c r="Y8" s="96"/>
      <c r="Z8" s="97"/>
      <c r="AA8" s="98"/>
      <c r="AB8" s="97"/>
      <c r="AC8" s="99"/>
      <c r="AD8" s="100"/>
      <c r="AE8" s="95"/>
      <c r="AF8" s="95"/>
      <c r="AG8" s="95"/>
      <c r="AH8" s="96"/>
      <c r="AI8" s="97"/>
      <c r="AJ8" s="98"/>
      <c r="AK8" s="97"/>
      <c r="AL8" s="99"/>
      <c r="AM8" s="100"/>
      <c r="AN8" s="95"/>
      <c r="AO8" s="95"/>
      <c r="AP8" s="95"/>
      <c r="AQ8" s="96"/>
      <c r="AR8" s="97"/>
      <c r="AS8" s="98"/>
      <c r="AT8" s="97"/>
      <c r="AU8" s="99"/>
      <c r="AV8" s="100"/>
      <c r="AW8" s="95"/>
      <c r="AX8" s="95"/>
      <c r="AY8" s="95"/>
      <c r="AZ8" s="96"/>
      <c r="BA8" s="97"/>
      <c r="BB8" s="98"/>
      <c r="BC8" s="97"/>
      <c r="BD8" s="99"/>
      <c r="BE8" s="100"/>
      <c r="BF8" s="95"/>
      <c r="BG8" s="95"/>
      <c r="BH8" s="95"/>
      <c r="BI8" s="96"/>
      <c r="BJ8" s="97"/>
      <c r="BK8" s="98"/>
      <c r="BL8" s="97"/>
      <c r="BM8" s="99"/>
      <c r="BN8" s="100"/>
      <c r="BO8" s="95"/>
      <c r="BP8" s="95"/>
      <c r="BQ8" s="95"/>
      <c r="BR8" s="96"/>
      <c r="BS8" s="97"/>
      <c r="BT8" s="98"/>
      <c r="BU8" s="97"/>
      <c r="BV8" s="99"/>
      <c r="BW8" s="100"/>
      <c r="BX8" s="95"/>
      <c r="BY8" s="95"/>
      <c r="BZ8" s="95"/>
      <c r="CA8" s="96"/>
      <c r="CB8" s="97"/>
      <c r="CC8" s="98"/>
      <c r="CD8" s="97"/>
      <c r="CE8" s="99"/>
      <c r="CF8" s="100"/>
      <c r="CG8" s="95"/>
      <c r="CH8" s="95"/>
      <c r="CI8" s="95"/>
      <c r="CJ8" s="96"/>
      <c r="CK8" s="97"/>
      <c r="CL8" s="98"/>
      <c r="CM8" s="97"/>
      <c r="CN8" s="99"/>
      <c r="CO8" s="100"/>
      <c r="CP8" s="95"/>
      <c r="CQ8" s="95"/>
      <c r="CR8" s="95"/>
      <c r="CS8" s="96"/>
      <c r="CT8" s="97"/>
      <c r="CU8" s="98"/>
      <c r="CV8" s="101"/>
      <c r="CW8" s="99"/>
      <c r="CX8" s="100"/>
      <c r="CY8" s="95"/>
      <c r="CZ8" s="95"/>
      <c r="DA8" s="95"/>
      <c r="DB8" s="96"/>
      <c r="DC8" s="97"/>
      <c r="DD8" s="98"/>
      <c r="DE8" s="97"/>
      <c r="DF8" s="99"/>
      <c r="DG8" s="100"/>
      <c r="DH8" s="95"/>
      <c r="DI8" s="95"/>
      <c r="DJ8" s="95"/>
      <c r="DK8" s="96"/>
      <c r="DL8" s="97"/>
      <c r="DM8" s="98"/>
      <c r="DN8" s="97"/>
      <c r="DO8" s="99"/>
      <c r="DP8" s="100"/>
      <c r="DQ8" s="95"/>
      <c r="DR8" s="95"/>
      <c r="DS8" s="95"/>
      <c r="DT8" s="96"/>
      <c r="DU8" s="97"/>
      <c r="DV8" s="98"/>
      <c r="DW8" s="97"/>
      <c r="DX8" s="99"/>
      <c r="DY8" s="100"/>
      <c r="DZ8" s="95"/>
      <c r="EA8" s="95"/>
      <c r="EB8" s="95"/>
      <c r="EC8" s="96"/>
      <c r="ED8" s="97"/>
      <c r="EE8" s="98"/>
      <c r="EF8" s="97"/>
      <c r="EG8" s="99"/>
      <c r="EH8" s="100"/>
      <c r="EI8" s="95"/>
      <c r="EJ8" s="95"/>
      <c r="EK8" s="95"/>
      <c r="EL8" s="96"/>
      <c r="EM8" s="97"/>
      <c r="EN8" s="98"/>
      <c r="EO8" s="97"/>
      <c r="EP8" s="99"/>
      <c r="EQ8" s="100"/>
      <c r="ER8" s="95"/>
      <c r="ES8" s="95"/>
      <c r="ET8" s="95"/>
      <c r="EU8" s="96"/>
      <c r="EV8" s="97"/>
      <c r="EW8" s="98"/>
      <c r="EX8" s="97"/>
      <c r="EY8" s="99"/>
      <c r="EZ8" s="100"/>
      <c r="FA8" s="95"/>
      <c r="FB8" s="95"/>
      <c r="FC8" s="95"/>
      <c r="FD8" s="96"/>
      <c r="FE8" s="97"/>
      <c r="FF8" s="98"/>
      <c r="FG8" s="97"/>
      <c r="FH8" s="99"/>
      <c r="FI8" s="100"/>
      <c r="FJ8" s="95"/>
      <c r="FK8" s="95"/>
      <c r="FL8" s="95"/>
      <c r="FM8" s="96"/>
      <c r="FN8" s="97"/>
      <c r="FO8" s="98"/>
      <c r="FP8" s="97"/>
      <c r="FQ8" s="99"/>
      <c r="FR8" s="100"/>
      <c r="FS8" s="95"/>
      <c r="FT8" s="95"/>
      <c r="FU8" s="95"/>
      <c r="FV8" s="96"/>
      <c r="FW8" s="97"/>
      <c r="FX8" s="98"/>
      <c r="FY8" s="97"/>
      <c r="FZ8" s="99"/>
      <c r="GA8" s="100"/>
      <c r="GB8" s="95"/>
      <c r="GC8" s="95"/>
      <c r="GD8" s="95"/>
      <c r="GE8" s="96"/>
      <c r="GF8" s="97"/>
      <c r="GG8" s="98"/>
      <c r="GH8" s="97"/>
      <c r="GI8" s="99"/>
      <c r="GJ8" s="100"/>
      <c r="GK8" s="95"/>
      <c r="GL8" s="95"/>
      <c r="GM8" s="95"/>
      <c r="GN8" s="96"/>
      <c r="GO8" s="97"/>
      <c r="GP8" s="98"/>
      <c r="GQ8" s="97"/>
      <c r="GR8" s="99"/>
      <c r="GS8" s="100"/>
      <c r="GT8" s="102"/>
      <c r="GU8" s="92">
        <f>11200+11200</f>
        <v>22400</v>
      </c>
      <c r="GV8" s="103" t="s">
        <v>54</v>
      </c>
      <c r="GW8" s="103"/>
      <c r="GX8" s="414" t="s">
        <v>174</v>
      </c>
      <c r="GY8" s="415"/>
      <c r="GZ8" s="77"/>
      <c r="HA8" s="77"/>
    </row>
    <row r="9" spans="1:209" x14ac:dyDescent="0.25">
      <c r="B9" s="77"/>
      <c r="C9" s="90"/>
      <c r="D9" s="35"/>
      <c r="E9" s="36"/>
      <c r="F9" s="37"/>
      <c r="G9" s="38"/>
      <c r="H9" s="39"/>
      <c r="I9" s="40"/>
      <c r="J9" s="58" t="s">
        <v>34</v>
      </c>
      <c r="K9" s="78" t="s">
        <v>40</v>
      </c>
      <c r="L9" s="118">
        <v>10210</v>
      </c>
      <c r="M9" s="80">
        <v>42375</v>
      </c>
      <c r="N9" s="381" t="s">
        <v>149</v>
      </c>
      <c r="O9" s="107">
        <f>13120-110</f>
        <v>13010</v>
      </c>
      <c r="P9" s="63">
        <f t="shared" si="1"/>
        <v>2800</v>
      </c>
      <c r="Q9" s="92">
        <v>24.5</v>
      </c>
      <c r="R9" s="92"/>
      <c r="S9" s="92"/>
      <c r="T9" s="39">
        <f t="shared" si="0"/>
        <v>318745</v>
      </c>
      <c r="U9" s="354" t="s">
        <v>53</v>
      </c>
      <c r="V9" s="347">
        <v>42408</v>
      </c>
      <c r="W9" s="117">
        <v>7050.75</v>
      </c>
      <c r="X9" s="95"/>
      <c r="Y9" s="96"/>
      <c r="Z9" s="97"/>
      <c r="AA9" s="98"/>
      <c r="AB9" s="97"/>
      <c r="AC9" s="99"/>
      <c r="AD9" s="100"/>
      <c r="AE9" s="95"/>
      <c r="AF9" s="95"/>
      <c r="AG9" s="95"/>
      <c r="AH9" s="96"/>
      <c r="AI9" s="97"/>
      <c r="AJ9" s="98"/>
      <c r="AK9" s="97"/>
      <c r="AL9" s="99"/>
      <c r="AM9" s="100"/>
      <c r="AN9" s="95"/>
      <c r="AO9" s="95"/>
      <c r="AP9" s="95"/>
      <c r="AQ9" s="96"/>
      <c r="AR9" s="97"/>
      <c r="AS9" s="98"/>
      <c r="AT9" s="97"/>
      <c r="AU9" s="99"/>
      <c r="AV9" s="100"/>
      <c r="AW9" s="95"/>
      <c r="AX9" s="95"/>
      <c r="AY9" s="95"/>
      <c r="AZ9" s="96"/>
      <c r="BA9" s="97"/>
      <c r="BB9" s="98"/>
      <c r="BC9" s="97"/>
      <c r="BD9" s="99"/>
      <c r="BE9" s="100"/>
      <c r="BF9" s="95"/>
      <c r="BG9" s="95"/>
      <c r="BH9" s="95"/>
      <c r="BI9" s="96"/>
      <c r="BJ9" s="97"/>
      <c r="BK9" s="98"/>
      <c r="BL9" s="97"/>
      <c r="BM9" s="99"/>
      <c r="BN9" s="100"/>
      <c r="BO9" s="95"/>
      <c r="BP9" s="95"/>
      <c r="BQ9" s="95"/>
      <c r="BR9" s="96"/>
      <c r="BS9" s="97"/>
      <c r="BT9" s="98"/>
      <c r="BU9" s="97"/>
      <c r="BV9" s="99"/>
      <c r="BW9" s="100"/>
      <c r="BX9" s="95"/>
      <c r="BY9" s="95"/>
      <c r="BZ9" s="95"/>
      <c r="CA9" s="96"/>
      <c r="CB9" s="97"/>
      <c r="CC9" s="98"/>
      <c r="CD9" s="97"/>
      <c r="CE9" s="99"/>
      <c r="CF9" s="100"/>
      <c r="CG9" s="95"/>
      <c r="CH9" s="95"/>
      <c r="CI9" s="95"/>
      <c r="CJ9" s="96"/>
      <c r="CK9" s="97"/>
      <c r="CL9" s="98"/>
      <c r="CM9" s="97"/>
      <c r="CN9" s="99"/>
      <c r="CO9" s="100"/>
      <c r="CP9" s="95"/>
      <c r="CQ9" s="95"/>
      <c r="CR9" s="95"/>
      <c r="CS9" s="96"/>
      <c r="CT9" s="97"/>
      <c r="CU9" s="98"/>
      <c r="CV9" s="101"/>
      <c r="CW9" s="99"/>
      <c r="CX9" s="100"/>
      <c r="CY9" s="95"/>
      <c r="CZ9" s="95"/>
      <c r="DA9" s="95"/>
      <c r="DB9" s="96"/>
      <c r="DC9" s="97"/>
      <c r="DD9" s="98"/>
      <c r="DE9" s="97"/>
      <c r="DF9" s="99"/>
      <c r="DG9" s="100"/>
      <c r="DH9" s="95"/>
      <c r="DI9" s="95"/>
      <c r="DJ9" s="95"/>
      <c r="DK9" s="96"/>
      <c r="DL9" s="97"/>
      <c r="DM9" s="98"/>
      <c r="DN9" s="97"/>
      <c r="DO9" s="99"/>
      <c r="DP9" s="100"/>
      <c r="DQ9" s="95"/>
      <c r="DR9" s="95"/>
      <c r="DS9" s="95"/>
      <c r="DT9" s="96"/>
      <c r="DU9" s="97"/>
      <c r="DV9" s="98"/>
      <c r="DW9" s="97"/>
      <c r="DX9" s="99"/>
      <c r="DY9" s="100"/>
      <c r="DZ9" s="95"/>
      <c r="EA9" s="95"/>
      <c r="EB9" s="95"/>
      <c r="EC9" s="96"/>
      <c r="ED9" s="97"/>
      <c r="EE9" s="98"/>
      <c r="EF9" s="97"/>
      <c r="EG9" s="99"/>
      <c r="EH9" s="100"/>
      <c r="EI9" s="95"/>
      <c r="EJ9" s="95"/>
      <c r="EK9" s="95"/>
      <c r="EL9" s="96"/>
      <c r="EM9" s="97"/>
      <c r="EN9" s="98"/>
      <c r="EO9" s="97"/>
      <c r="EP9" s="99"/>
      <c r="EQ9" s="100"/>
      <c r="ER9" s="95"/>
      <c r="ES9" s="95"/>
      <c r="ET9" s="95"/>
      <c r="EU9" s="96"/>
      <c r="EV9" s="97"/>
      <c r="EW9" s="98"/>
      <c r="EX9" s="97"/>
      <c r="EY9" s="99"/>
      <c r="EZ9" s="100"/>
      <c r="FA9" s="95"/>
      <c r="FB9" s="95"/>
      <c r="FC9" s="95"/>
      <c r="FD9" s="96"/>
      <c r="FE9" s="97"/>
      <c r="FF9" s="98"/>
      <c r="FG9" s="97"/>
      <c r="FH9" s="99"/>
      <c r="FI9" s="100"/>
      <c r="FJ9" s="95"/>
      <c r="FK9" s="95"/>
      <c r="FL9" s="95"/>
      <c r="FM9" s="96"/>
      <c r="FN9" s="97"/>
      <c r="FO9" s="98"/>
      <c r="FP9" s="97"/>
      <c r="FQ9" s="99"/>
      <c r="FR9" s="100"/>
      <c r="FS9" s="95"/>
      <c r="FT9" s="95"/>
      <c r="FU9" s="95"/>
      <c r="FV9" s="96"/>
      <c r="FW9" s="97"/>
      <c r="FX9" s="98"/>
      <c r="FY9" s="97"/>
      <c r="FZ9" s="99"/>
      <c r="GA9" s="100"/>
      <c r="GB9" s="95"/>
      <c r="GC9" s="95"/>
      <c r="GD9" s="95"/>
      <c r="GE9" s="96"/>
      <c r="GF9" s="97"/>
      <c r="GG9" s="98"/>
      <c r="GH9" s="97"/>
      <c r="GI9" s="99"/>
      <c r="GJ9" s="100"/>
      <c r="GK9" s="95"/>
      <c r="GL9" s="95"/>
      <c r="GM9" s="95"/>
      <c r="GN9" s="96"/>
      <c r="GO9" s="97"/>
      <c r="GP9" s="98"/>
      <c r="GQ9" s="97"/>
      <c r="GR9" s="99"/>
      <c r="GS9" s="100"/>
      <c r="GT9" s="102">
        <v>42394</v>
      </c>
      <c r="GU9" s="92">
        <v>14560</v>
      </c>
      <c r="GV9" s="121" t="s">
        <v>60</v>
      </c>
      <c r="GW9" s="103"/>
      <c r="GX9" s="416" t="s">
        <v>173</v>
      </c>
      <c r="GY9" s="415">
        <v>2320</v>
      </c>
      <c r="GZ9" s="77"/>
      <c r="HA9" s="77"/>
    </row>
    <row r="10" spans="1:209" ht="26.25" x14ac:dyDescent="0.25">
      <c r="B10" s="77"/>
      <c r="C10" s="90"/>
      <c r="D10" s="35"/>
      <c r="E10" s="36"/>
      <c r="F10" s="37"/>
      <c r="G10" s="38"/>
      <c r="H10" s="39"/>
      <c r="I10" s="40"/>
      <c r="J10" s="58" t="s">
        <v>41</v>
      </c>
      <c r="K10" s="78" t="s">
        <v>42</v>
      </c>
      <c r="L10" s="118">
        <v>10840</v>
      </c>
      <c r="M10" s="80">
        <v>42376</v>
      </c>
      <c r="N10" s="119" t="s">
        <v>93</v>
      </c>
      <c r="O10" s="107">
        <f>14215-218.7</f>
        <v>13996.3</v>
      </c>
      <c r="P10" s="123">
        <f t="shared" si="1"/>
        <v>3156.2999999999993</v>
      </c>
      <c r="Q10" s="92">
        <v>24</v>
      </c>
      <c r="R10" s="92"/>
      <c r="S10" s="92"/>
      <c r="T10" s="39">
        <f t="shared" si="0"/>
        <v>335911.19999999995</v>
      </c>
      <c r="U10" s="352" t="s">
        <v>53</v>
      </c>
      <c r="V10" s="120">
        <v>42397</v>
      </c>
      <c r="W10" s="117">
        <v>7702.5</v>
      </c>
      <c r="X10" s="95"/>
      <c r="Y10" s="96"/>
      <c r="Z10" s="97"/>
      <c r="AA10" s="98"/>
      <c r="AB10" s="97"/>
      <c r="AC10" s="99"/>
      <c r="AD10" s="100"/>
      <c r="AE10" s="95"/>
      <c r="AF10" s="95"/>
      <c r="AG10" s="95"/>
      <c r="AH10" s="96"/>
      <c r="AI10" s="97"/>
      <c r="AJ10" s="98"/>
      <c r="AK10" s="97"/>
      <c r="AL10" s="99"/>
      <c r="AM10" s="100"/>
      <c r="AN10" s="95"/>
      <c r="AO10" s="95"/>
      <c r="AP10" s="95"/>
      <c r="AQ10" s="96"/>
      <c r="AR10" s="97"/>
      <c r="AS10" s="98"/>
      <c r="AT10" s="97"/>
      <c r="AU10" s="99"/>
      <c r="AV10" s="100"/>
      <c r="AW10" s="95"/>
      <c r="AX10" s="95"/>
      <c r="AY10" s="95"/>
      <c r="AZ10" s="96"/>
      <c r="BA10" s="97"/>
      <c r="BB10" s="98"/>
      <c r="BC10" s="97"/>
      <c r="BD10" s="99"/>
      <c r="BE10" s="100"/>
      <c r="BF10" s="95"/>
      <c r="BG10" s="95"/>
      <c r="BH10" s="95"/>
      <c r="BI10" s="96"/>
      <c r="BJ10" s="97"/>
      <c r="BK10" s="98"/>
      <c r="BL10" s="97"/>
      <c r="BM10" s="99"/>
      <c r="BN10" s="100"/>
      <c r="BO10" s="95"/>
      <c r="BP10" s="95"/>
      <c r="BQ10" s="95"/>
      <c r="BR10" s="96"/>
      <c r="BS10" s="97"/>
      <c r="BT10" s="98"/>
      <c r="BU10" s="97"/>
      <c r="BV10" s="99"/>
      <c r="BW10" s="100"/>
      <c r="BX10" s="95"/>
      <c r="BY10" s="95"/>
      <c r="BZ10" s="95"/>
      <c r="CA10" s="96"/>
      <c r="CB10" s="97"/>
      <c r="CC10" s="98"/>
      <c r="CD10" s="97"/>
      <c r="CE10" s="99"/>
      <c r="CF10" s="100"/>
      <c r="CG10" s="95"/>
      <c r="CH10" s="95"/>
      <c r="CI10" s="95"/>
      <c r="CJ10" s="96"/>
      <c r="CK10" s="97"/>
      <c r="CL10" s="98"/>
      <c r="CM10" s="97"/>
      <c r="CN10" s="99"/>
      <c r="CO10" s="100"/>
      <c r="CP10" s="95"/>
      <c r="CQ10" s="95"/>
      <c r="CR10" s="95"/>
      <c r="CS10" s="96"/>
      <c r="CT10" s="97"/>
      <c r="CU10" s="98"/>
      <c r="CV10" s="101"/>
      <c r="CW10" s="99"/>
      <c r="CX10" s="100"/>
      <c r="CY10" s="95"/>
      <c r="CZ10" s="95"/>
      <c r="DA10" s="95"/>
      <c r="DB10" s="96"/>
      <c r="DC10" s="97"/>
      <c r="DD10" s="98"/>
      <c r="DE10" s="97"/>
      <c r="DF10" s="99"/>
      <c r="DG10" s="100"/>
      <c r="DH10" s="95"/>
      <c r="DI10" s="95"/>
      <c r="DJ10" s="95"/>
      <c r="DK10" s="96"/>
      <c r="DL10" s="97"/>
      <c r="DM10" s="98"/>
      <c r="DN10" s="97"/>
      <c r="DO10" s="99"/>
      <c r="DP10" s="100"/>
      <c r="DQ10" s="95"/>
      <c r="DR10" s="95"/>
      <c r="DS10" s="95"/>
      <c r="DT10" s="96"/>
      <c r="DU10" s="97"/>
      <c r="DV10" s="98"/>
      <c r="DW10" s="97"/>
      <c r="DX10" s="99"/>
      <c r="DY10" s="100"/>
      <c r="DZ10" s="95"/>
      <c r="EA10" s="95"/>
      <c r="EB10" s="95"/>
      <c r="EC10" s="96"/>
      <c r="ED10" s="97"/>
      <c r="EE10" s="98"/>
      <c r="EF10" s="97"/>
      <c r="EG10" s="99"/>
      <c r="EH10" s="100"/>
      <c r="EI10" s="95"/>
      <c r="EJ10" s="95"/>
      <c r="EK10" s="95"/>
      <c r="EL10" s="96"/>
      <c r="EM10" s="97"/>
      <c r="EN10" s="98"/>
      <c r="EO10" s="97"/>
      <c r="EP10" s="99"/>
      <c r="EQ10" s="100"/>
      <c r="ER10" s="95"/>
      <c r="ES10" s="95"/>
      <c r="ET10" s="95"/>
      <c r="EU10" s="96"/>
      <c r="EV10" s="97"/>
      <c r="EW10" s="98"/>
      <c r="EX10" s="97"/>
      <c r="EY10" s="99"/>
      <c r="EZ10" s="100"/>
      <c r="FA10" s="95"/>
      <c r="FB10" s="95"/>
      <c r="FC10" s="95"/>
      <c r="FD10" s="96"/>
      <c r="FE10" s="97"/>
      <c r="FF10" s="98"/>
      <c r="FG10" s="97"/>
      <c r="FH10" s="99"/>
      <c r="FI10" s="100"/>
      <c r="FJ10" s="95"/>
      <c r="FK10" s="95"/>
      <c r="FL10" s="95"/>
      <c r="FM10" s="96"/>
      <c r="FN10" s="97"/>
      <c r="FO10" s="98"/>
      <c r="FP10" s="97"/>
      <c r="FQ10" s="99"/>
      <c r="FR10" s="100"/>
      <c r="FS10" s="95"/>
      <c r="FT10" s="95"/>
      <c r="FU10" s="95"/>
      <c r="FV10" s="96"/>
      <c r="FW10" s="97"/>
      <c r="FX10" s="98"/>
      <c r="FY10" s="97"/>
      <c r="FZ10" s="99"/>
      <c r="GA10" s="100"/>
      <c r="GB10" s="95"/>
      <c r="GC10" s="95"/>
      <c r="GD10" s="95"/>
      <c r="GE10" s="96"/>
      <c r="GF10" s="97"/>
      <c r="GG10" s="98"/>
      <c r="GH10" s="97"/>
      <c r="GI10" s="99"/>
      <c r="GJ10" s="100"/>
      <c r="GK10" s="95"/>
      <c r="GL10" s="95"/>
      <c r="GM10" s="95"/>
      <c r="GN10" s="96"/>
      <c r="GO10" s="97"/>
      <c r="GP10" s="98"/>
      <c r="GQ10" s="97"/>
      <c r="GR10" s="99"/>
      <c r="GS10" s="100"/>
      <c r="GT10" s="102"/>
      <c r="GU10" s="92">
        <v>14560</v>
      </c>
      <c r="GV10" s="103" t="s">
        <v>62</v>
      </c>
      <c r="GW10" s="103"/>
      <c r="GX10" s="414" t="s">
        <v>173</v>
      </c>
      <c r="GY10" s="415">
        <v>2320</v>
      </c>
      <c r="GZ10" s="77"/>
      <c r="HA10" s="77"/>
    </row>
    <row r="11" spans="1:209" x14ac:dyDescent="0.25">
      <c r="B11" s="77"/>
      <c r="C11" s="90"/>
      <c r="D11" s="35"/>
      <c r="E11" s="36"/>
      <c r="F11" s="37"/>
      <c r="G11" s="38"/>
      <c r="H11" s="39"/>
      <c r="I11" s="40"/>
      <c r="J11" s="58" t="s">
        <v>34</v>
      </c>
      <c r="K11" s="78" t="s">
        <v>43</v>
      </c>
      <c r="L11" s="118">
        <v>19230</v>
      </c>
      <c r="M11" s="80">
        <v>42376</v>
      </c>
      <c r="N11" s="81" t="s">
        <v>75</v>
      </c>
      <c r="O11" s="107">
        <v>24085</v>
      </c>
      <c r="P11" s="123">
        <f t="shared" si="1"/>
        <v>4855</v>
      </c>
      <c r="Q11" s="92">
        <v>24</v>
      </c>
      <c r="R11" s="92"/>
      <c r="S11" s="92"/>
      <c r="T11" s="39">
        <f t="shared" si="0"/>
        <v>578040</v>
      </c>
      <c r="U11" s="352" t="s">
        <v>53</v>
      </c>
      <c r="V11" s="120">
        <v>42394</v>
      </c>
      <c r="W11" s="117">
        <v>14812.5</v>
      </c>
      <c r="X11" s="95"/>
      <c r="Y11" s="96"/>
      <c r="Z11" s="97"/>
      <c r="AA11" s="98"/>
      <c r="AB11" s="97"/>
      <c r="AC11" s="99"/>
      <c r="AD11" s="100"/>
      <c r="AE11" s="95"/>
      <c r="AF11" s="95"/>
      <c r="AG11" s="95"/>
      <c r="AH11" s="96"/>
      <c r="AI11" s="97"/>
      <c r="AJ11" s="98"/>
      <c r="AK11" s="97"/>
      <c r="AL11" s="99"/>
      <c r="AM11" s="100"/>
      <c r="AN11" s="95"/>
      <c r="AO11" s="95"/>
      <c r="AP11" s="95"/>
      <c r="AQ11" s="96"/>
      <c r="AR11" s="97"/>
      <c r="AS11" s="98"/>
      <c r="AT11" s="97"/>
      <c r="AU11" s="99"/>
      <c r="AV11" s="100"/>
      <c r="AW11" s="95"/>
      <c r="AX11" s="95"/>
      <c r="AY11" s="95"/>
      <c r="AZ11" s="96"/>
      <c r="BA11" s="97"/>
      <c r="BB11" s="98"/>
      <c r="BC11" s="97"/>
      <c r="BD11" s="99"/>
      <c r="BE11" s="100"/>
      <c r="BF11" s="95"/>
      <c r="BG11" s="95"/>
      <c r="BH11" s="95"/>
      <c r="BI11" s="96"/>
      <c r="BJ11" s="97"/>
      <c r="BK11" s="98"/>
      <c r="BL11" s="97"/>
      <c r="BM11" s="99"/>
      <c r="BN11" s="100"/>
      <c r="BO11" s="95"/>
      <c r="BP11" s="95"/>
      <c r="BQ11" s="95"/>
      <c r="BR11" s="96"/>
      <c r="BS11" s="97"/>
      <c r="BT11" s="98"/>
      <c r="BU11" s="97"/>
      <c r="BV11" s="99"/>
      <c r="BW11" s="100"/>
      <c r="BX11" s="95"/>
      <c r="BY11" s="95"/>
      <c r="BZ11" s="95"/>
      <c r="CA11" s="96"/>
      <c r="CB11" s="97"/>
      <c r="CC11" s="98"/>
      <c r="CD11" s="97"/>
      <c r="CE11" s="99"/>
      <c r="CF11" s="100"/>
      <c r="CG11" s="95"/>
      <c r="CH11" s="95"/>
      <c r="CI11" s="95"/>
      <c r="CJ11" s="96"/>
      <c r="CK11" s="97"/>
      <c r="CL11" s="98"/>
      <c r="CM11" s="97"/>
      <c r="CN11" s="99"/>
      <c r="CO11" s="100"/>
      <c r="CP11" s="95"/>
      <c r="CQ11" s="95"/>
      <c r="CR11" s="95"/>
      <c r="CS11" s="96"/>
      <c r="CT11" s="97"/>
      <c r="CU11" s="98"/>
      <c r="CV11" s="101"/>
      <c r="CW11" s="99"/>
      <c r="CX11" s="100"/>
      <c r="CY11" s="95"/>
      <c r="CZ11" s="95"/>
      <c r="DA11" s="95"/>
      <c r="DB11" s="96"/>
      <c r="DC11" s="97"/>
      <c r="DD11" s="98"/>
      <c r="DE11" s="97"/>
      <c r="DF11" s="99"/>
      <c r="DG11" s="100"/>
      <c r="DH11" s="95"/>
      <c r="DI11" s="95"/>
      <c r="DJ11" s="95"/>
      <c r="DK11" s="96"/>
      <c r="DL11" s="97"/>
      <c r="DM11" s="98"/>
      <c r="DN11" s="97"/>
      <c r="DO11" s="99"/>
      <c r="DP11" s="100"/>
      <c r="DQ11" s="95"/>
      <c r="DR11" s="95"/>
      <c r="DS11" s="95"/>
      <c r="DT11" s="96"/>
      <c r="DU11" s="97"/>
      <c r="DV11" s="98"/>
      <c r="DW11" s="97"/>
      <c r="DX11" s="99"/>
      <c r="DY11" s="100"/>
      <c r="DZ11" s="95"/>
      <c r="EA11" s="95"/>
      <c r="EB11" s="95"/>
      <c r="EC11" s="96"/>
      <c r="ED11" s="97"/>
      <c r="EE11" s="98"/>
      <c r="EF11" s="97"/>
      <c r="EG11" s="99"/>
      <c r="EH11" s="100"/>
      <c r="EI11" s="95"/>
      <c r="EJ11" s="95"/>
      <c r="EK11" s="95"/>
      <c r="EL11" s="96"/>
      <c r="EM11" s="97"/>
      <c r="EN11" s="98"/>
      <c r="EO11" s="97"/>
      <c r="EP11" s="99"/>
      <c r="EQ11" s="100"/>
      <c r="ER11" s="95"/>
      <c r="ES11" s="95"/>
      <c r="ET11" s="95"/>
      <c r="EU11" s="96"/>
      <c r="EV11" s="97"/>
      <c r="EW11" s="98"/>
      <c r="EX11" s="97"/>
      <c r="EY11" s="99"/>
      <c r="EZ11" s="100"/>
      <c r="FA11" s="95"/>
      <c r="FB11" s="95"/>
      <c r="FC11" s="95"/>
      <c r="FD11" s="96"/>
      <c r="FE11" s="97"/>
      <c r="FF11" s="98"/>
      <c r="FG11" s="97"/>
      <c r="FH11" s="99"/>
      <c r="FI11" s="100"/>
      <c r="FJ11" s="95"/>
      <c r="FK11" s="95"/>
      <c r="FL11" s="95"/>
      <c r="FM11" s="96"/>
      <c r="FN11" s="97"/>
      <c r="FO11" s="98"/>
      <c r="FP11" s="97"/>
      <c r="FQ11" s="99"/>
      <c r="FR11" s="100"/>
      <c r="FS11" s="95"/>
      <c r="FT11" s="95"/>
      <c r="FU11" s="95"/>
      <c r="FV11" s="96"/>
      <c r="FW11" s="97"/>
      <c r="FX11" s="98"/>
      <c r="FY11" s="97"/>
      <c r="FZ11" s="99"/>
      <c r="GA11" s="100"/>
      <c r="GB11" s="95"/>
      <c r="GC11" s="95"/>
      <c r="GD11" s="95"/>
      <c r="GE11" s="96"/>
      <c r="GF11" s="97"/>
      <c r="GG11" s="98"/>
      <c r="GH11" s="97"/>
      <c r="GI11" s="99"/>
      <c r="GJ11" s="100"/>
      <c r="GK11" s="95"/>
      <c r="GL11" s="95"/>
      <c r="GM11" s="95"/>
      <c r="GN11" s="96"/>
      <c r="GO11" s="97"/>
      <c r="GP11" s="98"/>
      <c r="GQ11" s="97"/>
      <c r="GR11" s="99"/>
      <c r="GS11" s="100"/>
      <c r="GT11" s="102">
        <v>42394</v>
      </c>
      <c r="GU11" s="92">
        <v>18480</v>
      </c>
      <c r="GV11" s="103" t="s">
        <v>61</v>
      </c>
      <c r="GW11" s="103"/>
      <c r="GX11" s="414" t="s">
        <v>173</v>
      </c>
      <c r="GY11" s="415">
        <v>3480</v>
      </c>
      <c r="GZ11" s="77"/>
      <c r="HA11" s="77"/>
    </row>
    <row r="12" spans="1:209" x14ac:dyDescent="0.25">
      <c r="B12" s="77"/>
      <c r="C12" s="90"/>
      <c r="D12" s="35"/>
      <c r="E12" s="36"/>
      <c r="F12" s="37"/>
      <c r="G12" s="38"/>
      <c r="H12" s="39"/>
      <c r="I12" s="40"/>
      <c r="J12" s="58" t="s">
        <v>34</v>
      </c>
      <c r="K12" s="78" t="s">
        <v>42</v>
      </c>
      <c r="L12" s="106">
        <v>10880</v>
      </c>
      <c r="M12" s="80">
        <v>42377</v>
      </c>
      <c r="N12" s="119" t="s">
        <v>92</v>
      </c>
      <c r="O12" s="107">
        <v>13190</v>
      </c>
      <c r="P12" s="123">
        <f t="shared" si="1"/>
        <v>2310</v>
      </c>
      <c r="Q12" s="92">
        <v>24</v>
      </c>
      <c r="R12" s="92"/>
      <c r="S12" s="92"/>
      <c r="T12" s="39">
        <f t="shared" si="0"/>
        <v>316560</v>
      </c>
      <c r="U12" s="355" t="s">
        <v>53</v>
      </c>
      <c r="V12" s="120">
        <v>42397</v>
      </c>
      <c r="W12" s="105">
        <v>7702.5</v>
      </c>
      <c r="X12" s="95"/>
      <c r="Y12" s="96"/>
      <c r="Z12" s="97"/>
      <c r="AA12" s="98"/>
      <c r="AB12" s="97"/>
      <c r="AC12" s="99"/>
      <c r="AD12" s="100"/>
      <c r="AE12" s="95"/>
      <c r="AF12" s="95"/>
      <c r="AG12" s="95"/>
      <c r="AH12" s="96"/>
      <c r="AI12" s="97"/>
      <c r="AJ12" s="98"/>
      <c r="AK12" s="97"/>
      <c r="AL12" s="99"/>
      <c r="AM12" s="100"/>
      <c r="AN12" s="95"/>
      <c r="AO12" s="95"/>
      <c r="AP12" s="95"/>
      <c r="AQ12" s="96"/>
      <c r="AR12" s="97"/>
      <c r="AS12" s="98"/>
      <c r="AT12" s="97"/>
      <c r="AU12" s="99"/>
      <c r="AV12" s="100"/>
      <c r="AW12" s="95"/>
      <c r="AX12" s="95"/>
      <c r="AY12" s="95"/>
      <c r="AZ12" s="96"/>
      <c r="BA12" s="97"/>
      <c r="BB12" s="98"/>
      <c r="BC12" s="97"/>
      <c r="BD12" s="99"/>
      <c r="BE12" s="100"/>
      <c r="BF12" s="95"/>
      <c r="BG12" s="95"/>
      <c r="BH12" s="95"/>
      <c r="BI12" s="96"/>
      <c r="BJ12" s="97"/>
      <c r="BK12" s="98"/>
      <c r="BL12" s="97"/>
      <c r="BM12" s="99"/>
      <c r="BN12" s="100"/>
      <c r="BO12" s="95"/>
      <c r="BP12" s="95"/>
      <c r="BQ12" s="95"/>
      <c r="BR12" s="96"/>
      <c r="BS12" s="97"/>
      <c r="BT12" s="98"/>
      <c r="BU12" s="97"/>
      <c r="BV12" s="99"/>
      <c r="BW12" s="100"/>
      <c r="BX12" s="95"/>
      <c r="BY12" s="95"/>
      <c r="BZ12" s="95"/>
      <c r="CA12" s="96"/>
      <c r="CB12" s="97"/>
      <c r="CC12" s="98"/>
      <c r="CD12" s="97"/>
      <c r="CE12" s="99"/>
      <c r="CF12" s="100"/>
      <c r="CG12" s="95"/>
      <c r="CH12" s="95"/>
      <c r="CI12" s="95"/>
      <c r="CJ12" s="96"/>
      <c r="CK12" s="97"/>
      <c r="CL12" s="98"/>
      <c r="CM12" s="97"/>
      <c r="CN12" s="99"/>
      <c r="CO12" s="100"/>
      <c r="CP12" s="95"/>
      <c r="CQ12" s="95"/>
      <c r="CR12" s="95"/>
      <c r="CS12" s="96"/>
      <c r="CT12" s="97"/>
      <c r="CU12" s="98"/>
      <c r="CV12" s="101"/>
      <c r="CW12" s="99"/>
      <c r="CX12" s="100"/>
      <c r="CY12" s="95"/>
      <c r="CZ12" s="95"/>
      <c r="DA12" s="95"/>
      <c r="DB12" s="96"/>
      <c r="DC12" s="97"/>
      <c r="DD12" s="98"/>
      <c r="DE12" s="97"/>
      <c r="DF12" s="99"/>
      <c r="DG12" s="100"/>
      <c r="DH12" s="95"/>
      <c r="DI12" s="95"/>
      <c r="DJ12" s="95"/>
      <c r="DK12" s="96"/>
      <c r="DL12" s="97"/>
      <c r="DM12" s="98"/>
      <c r="DN12" s="97"/>
      <c r="DO12" s="99"/>
      <c r="DP12" s="100"/>
      <c r="DQ12" s="95"/>
      <c r="DR12" s="95"/>
      <c r="DS12" s="95"/>
      <c r="DT12" s="96"/>
      <c r="DU12" s="97"/>
      <c r="DV12" s="98"/>
      <c r="DW12" s="97"/>
      <c r="DX12" s="99"/>
      <c r="DY12" s="100"/>
      <c r="DZ12" s="95"/>
      <c r="EA12" s="95"/>
      <c r="EB12" s="95"/>
      <c r="EC12" s="96"/>
      <c r="ED12" s="97"/>
      <c r="EE12" s="98"/>
      <c r="EF12" s="97"/>
      <c r="EG12" s="99"/>
      <c r="EH12" s="100"/>
      <c r="EI12" s="95"/>
      <c r="EJ12" s="95"/>
      <c r="EK12" s="95"/>
      <c r="EL12" s="96"/>
      <c r="EM12" s="97"/>
      <c r="EN12" s="98"/>
      <c r="EO12" s="97"/>
      <c r="EP12" s="99"/>
      <c r="EQ12" s="100"/>
      <c r="ER12" s="95"/>
      <c r="ES12" s="95"/>
      <c r="ET12" s="95"/>
      <c r="EU12" s="96"/>
      <c r="EV12" s="97"/>
      <c r="EW12" s="98"/>
      <c r="EX12" s="97"/>
      <c r="EY12" s="99"/>
      <c r="EZ12" s="100"/>
      <c r="FA12" s="95"/>
      <c r="FB12" s="95"/>
      <c r="FC12" s="95"/>
      <c r="FD12" s="96"/>
      <c r="FE12" s="97"/>
      <c r="FF12" s="98"/>
      <c r="FG12" s="97"/>
      <c r="FH12" s="99"/>
      <c r="FI12" s="100"/>
      <c r="FJ12" s="95"/>
      <c r="FK12" s="95"/>
      <c r="FL12" s="95"/>
      <c r="FM12" s="96"/>
      <c r="FN12" s="97"/>
      <c r="FO12" s="98"/>
      <c r="FP12" s="97"/>
      <c r="FQ12" s="99"/>
      <c r="FR12" s="100"/>
      <c r="FS12" s="95"/>
      <c r="FT12" s="95"/>
      <c r="FU12" s="95"/>
      <c r="FV12" s="96"/>
      <c r="FW12" s="97"/>
      <c r="FX12" s="98"/>
      <c r="FY12" s="97"/>
      <c r="FZ12" s="99"/>
      <c r="GA12" s="100"/>
      <c r="GB12" s="95"/>
      <c r="GC12" s="95"/>
      <c r="GD12" s="95"/>
      <c r="GE12" s="96"/>
      <c r="GF12" s="97"/>
      <c r="GG12" s="98"/>
      <c r="GH12" s="97"/>
      <c r="GI12" s="99"/>
      <c r="GJ12" s="100"/>
      <c r="GK12" s="95"/>
      <c r="GL12" s="95"/>
      <c r="GM12" s="95"/>
      <c r="GN12" s="96"/>
      <c r="GO12" s="97"/>
      <c r="GP12" s="98"/>
      <c r="GQ12" s="97"/>
      <c r="GR12" s="99"/>
      <c r="GS12" s="100"/>
      <c r="GT12" s="102">
        <v>42394</v>
      </c>
      <c r="GU12" s="92"/>
      <c r="GV12" s="103"/>
      <c r="GW12" s="103"/>
      <c r="GX12" s="414" t="s">
        <v>173</v>
      </c>
      <c r="GY12" s="415">
        <v>2320</v>
      </c>
      <c r="GZ12" s="77"/>
      <c r="HA12" s="77"/>
    </row>
    <row r="13" spans="1:209" ht="30" x14ac:dyDescent="0.25">
      <c r="B13" s="77"/>
      <c r="C13" s="90"/>
      <c r="D13" s="35"/>
      <c r="E13" s="36"/>
      <c r="F13" s="37"/>
      <c r="G13" s="38"/>
      <c r="H13" s="39"/>
      <c r="I13" s="40"/>
      <c r="J13" s="58" t="s">
        <v>44</v>
      </c>
      <c r="K13" s="78" t="s">
        <v>43</v>
      </c>
      <c r="L13" s="106">
        <v>21000</v>
      </c>
      <c r="M13" s="80">
        <v>42377</v>
      </c>
      <c r="N13" s="81" t="s">
        <v>90</v>
      </c>
      <c r="O13" s="107">
        <v>26545</v>
      </c>
      <c r="P13" s="123">
        <f t="shared" si="1"/>
        <v>5545</v>
      </c>
      <c r="Q13" s="92">
        <v>24</v>
      </c>
      <c r="R13" s="92"/>
      <c r="S13" s="92"/>
      <c r="T13" s="39">
        <f t="shared" si="0"/>
        <v>637080</v>
      </c>
      <c r="U13" s="355" t="s">
        <v>53</v>
      </c>
      <c r="V13" s="120">
        <v>42396</v>
      </c>
      <c r="W13" s="105">
        <v>14812.44</v>
      </c>
      <c r="X13" s="95"/>
      <c r="Y13" s="96"/>
      <c r="Z13" s="97"/>
      <c r="AA13" s="98"/>
      <c r="AB13" s="97"/>
      <c r="AC13" s="99"/>
      <c r="AD13" s="100"/>
      <c r="AE13" s="95"/>
      <c r="AF13" s="95"/>
      <c r="AG13" s="95"/>
      <c r="AH13" s="96"/>
      <c r="AI13" s="97"/>
      <c r="AJ13" s="98"/>
      <c r="AK13" s="97"/>
      <c r="AL13" s="99"/>
      <c r="AM13" s="100"/>
      <c r="AN13" s="95"/>
      <c r="AO13" s="95"/>
      <c r="AP13" s="95"/>
      <c r="AQ13" s="96"/>
      <c r="AR13" s="97"/>
      <c r="AS13" s="98"/>
      <c r="AT13" s="97"/>
      <c r="AU13" s="99"/>
      <c r="AV13" s="100"/>
      <c r="AW13" s="95"/>
      <c r="AX13" s="95"/>
      <c r="AY13" s="95"/>
      <c r="AZ13" s="96"/>
      <c r="BA13" s="97"/>
      <c r="BB13" s="98"/>
      <c r="BC13" s="97"/>
      <c r="BD13" s="99"/>
      <c r="BE13" s="100"/>
      <c r="BF13" s="95"/>
      <c r="BG13" s="95"/>
      <c r="BH13" s="95"/>
      <c r="BI13" s="96"/>
      <c r="BJ13" s="97"/>
      <c r="BK13" s="98"/>
      <c r="BL13" s="97"/>
      <c r="BM13" s="99"/>
      <c r="BN13" s="100"/>
      <c r="BO13" s="95"/>
      <c r="BP13" s="95"/>
      <c r="BQ13" s="95"/>
      <c r="BR13" s="96"/>
      <c r="BS13" s="97"/>
      <c r="BT13" s="98"/>
      <c r="BU13" s="97"/>
      <c r="BV13" s="99"/>
      <c r="BW13" s="100"/>
      <c r="BX13" s="95"/>
      <c r="BY13" s="95"/>
      <c r="BZ13" s="95"/>
      <c r="CA13" s="96"/>
      <c r="CB13" s="97"/>
      <c r="CC13" s="98"/>
      <c r="CD13" s="97"/>
      <c r="CE13" s="99"/>
      <c r="CF13" s="100"/>
      <c r="CG13" s="95"/>
      <c r="CH13" s="95"/>
      <c r="CI13" s="95"/>
      <c r="CJ13" s="96"/>
      <c r="CK13" s="97"/>
      <c r="CL13" s="98"/>
      <c r="CM13" s="97"/>
      <c r="CN13" s="99"/>
      <c r="CO13" s="100"/>
      <c r="CP13" s="95"/>
      <c r="CQ13" s="95"/>
      <c r="CR13" s="95"/>
      <c r="CS13" s="96"/>
      <c r="CT13" s="97"/>
      <c r="CU13" s="98"/>
      <c r="CV13" s="101"/>
      <c r="CW13" s="99"/>
      <c r="CX13" s="100"/>
      <c r="CY13" s="95"/>
      <c r="CZ13" s="95"/>
      <c r="DA13" s="95"/>
      <c r="DB13" s="96"/>
      <c r="DC13" s="97"/>
      <c r="DD13" s="98"/>
      <c r="DE13" s="97"/>
      <c r="DF13" s="99"/>
      <c r="DG13" s="100"/>
      <c r="DH13" s="95"/>
      <c r="DI13" s="95"/>
      <c r="DJ13" s="95"/>
      <c r="DK13" s="96"/>
      <c r="DL13" s="97"/>
      <c r="DM13" s="98"/>
      <c r="DN13" s="97"/>
      <c r="DO13" s="99"/>
      <c r="DP13" s="100"/>
      <c r="DQ13" s="95"/>
      <c r="DR13" s="95"/>
      <c r="DS13" s="95"/>
      <c r="DT13" s="96"/>
      <c r="DU13" s="97"/>
      <c r="DV13" s="98"/>
      <c r="DW13" s="97"/>
      <c r="DX13" s="99"/>
      <c r="DY13" s="100"/>
      <c r="DZ13" s="95"/>
      <c r="EA13" s="95"/>
      <c r="EB13" s="95"/>
      <c r="EC13" s="96"/>
      <c r="ED13" s="97"/>
      <c r="EE13" s="98"/>
      <c r="EF13" s="97"/>
      <c r="EG13" s="99"/>
      <c r="EH13" s="100"/>
      <c r="EI13" s="95"/>
      <c r="EJ13" s="95"/>
      <c r="EK13" s="95"/>
      <c r="EL13" s="96"/>
      <c r="EM13" s="97"/>
      <c r="EN13" s="98"/>
      <c r="EO13" s="97"/>
      <c r="EP13" s="99"/>
      <c r="EQ13" s="100"/>
      <c r="ER13" s="95"/>
      <c r="ES13" s="95"/>
      <c r="ET13" s="95"/>
      <c r="EU13" s="96"/>
      <c r="EV13" s="97"/>
      <c r="EW13" s="98"/>
      <c r="EX13" s="97"/>
      <c r="EY13" s="99"/>
      <c r="EZ13" s="100"/>
      <c r="FA13" s="95"/>
      <c r="FB13" s="95"/>
      <c r="FC13" s="95"/>
      <c r="FD13" s="96"/>
      <c r="FE13" s="97"/>
      <c r="FF13" s="98"/>
      <c r="FG13" s="97"/>
      <c r="FH13" s="99"/>
      <c r="FI13" s="100"/>
      <c r="FJ13" s="95"/>
      <c r="FK13" s="95"/>
      <c r="FL13" s="95"/>
      <c r="FM13" s="96"/>
      <c r="FN13" s="97"/>
      <c r="FO13" s="98"/>
      <c r="FP13" s="97"/>
      <c r="FQ13" s="99"/>
      <c r="FR13" s="100"/>
      <c r="FS13" s="95"/>
      <c r="FT13" s="95"/>
      <c r="FU13" s="95"/>
      <c r="FV13" s="96"/>
      <c r="FW13" s="97"/>
      <c r="FX13" s="98"/>
      <c r="FY13" s="97"/>
      <c r="FZ13" s="99"/>
      <c r="GA13" s="100"/>
      <c r="GB13" s="95"/>
      <c r="GC13" s="95"/>
      <c r="GD13" s="95"/>
      <c r="GE13" s="96"/>
      <c r="GF13" s="97"/>
      <c r="GG13" s="98"/>
      <c r="GH13" s="97"/>
      <c r="GI13" s="99"/>
      <c r="GJ13" s="100"/>
      <c r="GK13" s="95"/>
      <c r="GL13" s="95"/>
      <c r="GM13" s="95"/>
      <c r="GN13" s="96"/>
      <c r="GO13" s="97"/>
      <c r="GP13" s="98"/>
      <c r="GQ13" s="97"/>
      <c r="GR13" s="99"/>
      <c r="GS13" s="100"/>
      <c r="GT13" s="102"/>
      <c r="GU13" s="92">
        <v>18480</v>
      </c>
      <c r="GV13" s="124" t="s">
        <v>63</v>
      </c>
      <c r="GW13" s="103"/>
      <c r="GX13" s="416" t="s">
        <v>173</v>
      </c>
      <c r="GY13" s="415">
        <v>3480</v>
      </c>
      <c r="GZ13" s="77"/>
      <c r="HA13" s="77"/>
    </row>
    <row r="14" spans="1:209" x14ac:dyDescent="0.25">
      <c r="B14" s="77"/>
      <c r="C14" s="90"/>
      <c r="D14" s="35"/>
      <c r="E14" s="36"/>
      <c r="F14" s="37"/>
      <c r="G14" s="38"/>
      <c r="H14" s="39"/>
      <c r="I14" s="40"/>
      <c r="J14" s="58" t="s">
        <v>34</v>
      </c>
      <c r="K14" s="78" t="s">
        <v>43</v>
      </c>
      <c r="L14" s="106">
        <v>22240</v>
      </c>
      <c r="M14" s="80">
        <v>42379</v>
      </c>
      <c r="N14" s="373" t="s">
        <v>127</v>
      </c>
      <c r="O14" s="107">
        <v>27780</v>
      </c>
      <c r="P14" s="123">
        <f t="shared" si="1"/>
        <v>5540</v>
      </c>
      <c r="Q14" s="92">
        <v>23.5</v>
      </c>
      <c r="R14" s="92"/>
      <c r="S14" s="92"/>
      <c r="T14" s="39">
        <f t="shared" si="0"/>
        <v>652830</v>
      </c>
      <c r="U14" s="355" t="s">
        <v>53</v>
      </c>
      <c r="V14" s="120">
        <v>42398</v>
      </c>
      <c r="W14" s="369">
        <v>14812.5</v>
      </c>
      <c r="X14" s="95"/>
      <c r="Y14" s="96"/>
      <c r="Z14" s="97"/>
      <c r="AA14" s="98"/>
      <c r="AB14" s="97"/>
      <c r="AC14" s="99"/>
      <c r="AD14" s="100"/>
      <c r="AE14" s="95"/>
      <c r="AF14" s="95"/>
      <c r="AG14" s="95"/>
      <c r="AH14" s="96"/>
      <c r="AI14" s="97"/>
      <c r="AJ14" s="98"/>
      <c r="AK14" s="97"/>
      <c r="AL14" s="99"/>
      <c r="AM14" s="100"/>
      <c r="AN14" s="95"/>
      <c r="AO14" s="95"/>
      <c r="AP14" s="95"/>
      <c r="AQ14" s="96"/>
      <c r="AR14" s="97"/>
      <c r="AS14" s="98"/>
      <c r="AT14" s="97"/>
      <c r="AU14" s="99"/>
      <c r="AV14" s="100"/>
      <c r="AW14" s="95"/>
      <c r="AX14" s="95"/>
      <c r="AY14" s="95"/>
      <c r="AZ14" s="96"/>
      <c r="BA14" s="97"/>
      <c r="BB14" s="98"/>
      <c r="BC14" s="97"/>
      <c r="BD14" s="99"/>
      <c r="BE14" s="100"/>
      <c r="BF14" s="95"/>
      <c r="BG14" s="95"/>
      <c r="BH14" s="95"/>
      <c r="BI14" s="96"/>
      <c r="BJ14" s="97"/>
      <c r="BK14" s="98"/>
      <c r="BL14" s="97"/>
      <c r="BM14" s="99"/>
      <c r="BN14" s="100"/>
      <c r="BO14" s="95"/>
      <c r="BP14" s="95"/>
      <c r="BQ14" s="95"/>
      <c r="BR14" s="96"/>
      <c r="BS14" s="97"/>
      <c r="BT14" s="98"/>
      <c r="BU14" s="97"/>
      <c r="BV14" s="99"/>
      <c r="BW14" s="100"/>
      <c r="BX14" s="95"/>
      <c r="BY14" s="95"/>
      <c r="BZ14" s="95"/>
      <c r="CA14" s="96"/>
      <c r="CB14" s="97"/>
      <c r="CC14" s="98"/>
      <c r="CD14" s="97"/>
      <c r="CE14" s="99"/>
      <c r="CF14" s="100"/>
      <c r="CG14" s="95"/>
      <c r="CH14" s="95"/>
      <c r="CI14" s="95"/>
      <c r="CJ14" s="96"/>
      <c r="CK14" s="97"/>
      <c r="CL14" s="98"/>
      <c r="CM14" s="97"/>
      <c r="CN14" s="99"/>
      <c r="CO14" s="100"/>
      <c r="CP14" s="95"/>
      <c r="CQ14" s="95"/>
      <c r="CR14" s="95"/>
      <c r="CS14" s="96"/>
      <c r="CT14" s="97"/>
      <c r="CU14" s="98"/>
      <c r="CV14" s="101"/>
      <c r="CW14" s="99"/>
      <c r="CX14" s="100"/>
      <c r="CY14" s="95"/>
      <c r="CZ14" s="95"/>
      <c r="DA14" s="95"/>
      <c r="DB14" s="96"/>
      <c r="DC14" s="97"/>
      <c r="DD14" s="98"/>
      <c r="DE14" s="97"/>
      <c r="DF14" s="99"/>
      <c r="DG14" s="100"/>
      <c r="DH14" s="95"/>
      <c r="DI14" s="95"/>
      <c r="DJ14" s="95"/>
      <c r="DK14" s="96"/>
      <c r="DL14" s="97"/>
      <c r="DM14" s="98"/>
      <c r="DN14" s="97"/>
      <c r="DO14" s="99"/>
      <c r="DP14" s="100"/>
      <c r="DQ14" s="95"/>
      <c r="DR14" s="95"/>
      <c r="DS14" s="95"/>
      <c r="DT14" s="96"/>
      <c r="DU14" s="97"/>
      <c r="DV14" s="98"/>
      <c r="DW14" s="97"/>
      <c r="DX14" s="99"/>
      <c r="DY14" s="100"/>
      <c r="DZ14" s="95"/>
      <c r="EA14" s="95"/>
      <c r="EB14" s="95"/>
      <c r="EC14" s="96"/>
      <c r="ED14" s="97"/>
      <c r="EE14" s="98"/>
      <c r="EF14" s="97"/>
      <c r="EG14" s="99"/>
      <c r="EH14" s="100"/>
      <c r="EI14" s="95"/>
      <c r="EJ14" s="95"/>
      <c r="EK14" s="95"/>
      <c r="EL14" s="96"/>
      <c r="EM14" s="97"/>
      <c r="EN14" s="98"/>
      <c r="EO14" s="97"/>
      <c r="EP14" s="99"/>
      <c r="EQ14" s="100"/>
      <c r="ER14" s="95"/>
      <c r="ES14" s="95"/>
      <c r="ET14" s="95"/>
      <c r="EU14" s="96"/>
      <c r="EV14" s="97"/>
      <c r="EW14" s="98"/>
      <c r="EX14" s="97"/>
      <c r="EY14" s="99"/>
      <c r="EZ14" s="100"/>
      <c r="FA14" s="95"/>
      <c r="FB14" s="95"/>
      <c r="FC14" s="95"/>
      <c r="FD14" s="96"/>
      <c r="FE14" s="97"/>
      <c r="FF14" s="98"/>
      <c r="FG14" s="97"/>
      <c r="FH14" s="99"/>
      <c r="FI14" s="100"/>
      <c r="FJ14" s="95"/>
      <c r="FK14" s="95"/>
      <c r="FL14" s="95"/>
      <c r="FM14" s="96"/>
      <c r="FN14" s="97"/>
      <c r="FO14" s="98"/>
      <c r="FP14" s="97"/>
      <c r="FQ14" s="99"/>
      <c r="FR14" s="100"/>
      <c r="FS14" s="95"/>
      <c r="FT14" s="95"/>
      <c r="FU14" s="95"/>
      <c r="FV14" s="96"/>
      <c r="FW14" s="97"/>
      <c r="FX14" s="98"/>
      <c r="FY14" s="97"/>
      <c r="FZ14" s="99"/>
      <c r="GA14" s="100"/>
      <c r="GB14" s="95"/>
      <c r="GC14" s="95"/>
      <c r="GD14" s="95"/>
      <c r="GE14" s="96"/>
      <c r="GF14" s="97"/>
      <c r="GG14" s="98"/>
      <c r="GH14" s="97"/>
      <c r="GI14" s="99"/>
      <c r="GJ14" s="100"/>
      <c r="GK14" s="95"/>
      <c r="GL14" s="95"/>
      <c r="GM14" s="95"/>
      <c r="GN14" s="96"/>
      <c r="GO14" s="97"/>
      <c r="GP14" s="98"/>
      <c r="GQ14" s="97"/>
      <c r="GR14" s="99"/>
      <c r="GS14" s="100"/>
      <c r="GT14" s="102"/>
      <c r="GU14" s="92">
        <v>18480</v>
      </c>
      <c r="GV14" s="103" t="s">
        <v>65</v>
      </c>
      <c r="GW14" s="103"/>
      <c r="GX14" s="416" t="s">
        <v>173</v>
      </c>
      <c r="GY14" s="415">
        <v>4176</v>
      </c>
      <c r="GZ14" s="77"/>
      <c r="HA14" s="77"/>
    </row>
    <row r="15" spans="1:209" x14ac:dyDescent="0.25">
      <c r="B15" s="77"/>
      <c r="C15" s="90"/>
      <c r="D15" s="35"/>
      <c r="E15" s="36"/>
      <c r="F15" s="37"/>
      <c r="G15" s="38"/>
      <c r="H15" s="39"/>
      <c r="I15" s="40"/>
      <c r="J15" s="58" t="s">
        <v>34</v>
      </c>
      <c r="K15" s="125" t="s">
        <v>45</v>
      </c>
      <c r="L15" s="106">
        <v>11750</v>
      </c>
      <c r="M15" s="80">
        <v>42380</v>
      </c>
      <c r="N15" s="373" t="s">
        <v>128</v>
      </c>
      <c r="O15" s="107">
        <v>24935</v>
      </c>
      <c r="P15" s="123">
        <f t="shared" si="1"/>
        <v>13185</v>
      </c>
      <c r="Q15" s="92">
        <v>23.5</v>
      </c>
      <c r="R15" s="92"/>
      <c r="S15" s="92"/>
      <c r="T15" s="39">
        <f t="shared" si="0"/>
        <v>585972.5</v>
      </c>
      <c r="U15" s="355" t="s">
        <v>53</v>
      </c>
      <c r="V15" s="120">
        <v>42398</v>
      </c>
      <c r="W15" s="369">
        <v>14753.25</v>
      </c>
      <c r="X15" s="95"/>
      <c r="Y15" s="96"/>
      <c r="Z15" s="97"/>
      <c r="AA15" s="98"/>
      <c r="AB15" s="97"/>
      <c r="AC15" s="99"/>
      <c r="AD15" s="100"/>
      <c r="AE15" s="95"/>
      <c r="AF15" s="95"/>
      <c r="AG15" s="95"/>
      <c r="AH15" s="96"/>
      <c r="AI15" s="97"/>
      <c r="AJ15" s="98"/>
      <c r="AK15" s="97"/>
      <c r="AL15" s="99"/>
      <c r="AM15" s="100"/>
      <c r="AN15" s="95"/>
      <c r="AO15" s="95"/>
      <c r="AP15" s="95"/>
      <c r="AQ15" s="96"/>
      <c r="AR15" s="97"/>
      <c r="AS15" s="98"/>
      <c r="AT15" s="97"/>
      <c r="AU15" s="99"/>
      <c r="AV15" s="100"/>
      <c r="AW15" s="95"/>
      <c r="AX15" s="95"/>
      <c r="AY15" s="95"/>
      <c r="AZ15" s="96"/>
      <c r="BA15" s="97"/>
      <c r="BB15" s="98"/>
      <c r="BC15" s="97"/>
      <c r="BD15" s="99"/>
      <c r="BE15" s="100"/>
      <c r="BF15" s="95"/>
      <c r="BG15" s="95"/>
      <c r="BH15" s="95"/>
      <c r="BI15" s="96"/>
      <c r="BJ15" s="97"/>
      <c r="BK15" s="98"/>
      <c r="BL15" s="97"/>
      <c r="BM15" s="99"/>
      <c r="BN15" s="100"/>
      <c r="BO15" s="95"/>
      <c r="BP15" s="95"/>
      <c r="BQ15" s="95"/>
      <c r="BR15" s="96"/>
      <c r="BS15" s="97"/>
      <c r="BT15" s="98"/>
      <c r="BU15" s="97"/>
      <c r="BV15" s="99"/>
      <c r="BW15" s="100"/>
      <c r="BX15" s="95"/>
      <c r="BY15" s="95"/>
      <c r="BZ15" s="95"/>
      <c r="CA15" s="96"/>
      <c r="CB15" s="97"/>
      <c r="CC15" s="98"/>
      <c r="CD15" s="97"/>
      <c r="CE15" s="99"/>
      <c r="CF15" s="100"/>
      <c r="CG15" s="95"/>
      <c r="CH15" s="95"/>
      <c r="CI15" s="95"/>
      <c r="CJ15" s="96"/>
      <c r="CK15" s="97"/>
      <c r="CL15" s="98"/>
      <c r="CM15" s="97"/>
      <c r="CN15" s="99"/>
      <c r="CO15" s="100"/>
      <c r="CP15" s="95"/>
      <c r="CQ15" s="95"/>
      <c r="CR15" s="95"/>
      <c r="CS15" s="96"/>
      <c r="CT15" s="97"/>
      <c r="CU15" s="98"/>
      <c r="CV15" s="101"/>
      <c r="CW15" s="99"/>
      <c r="CX15" s="100"/>
      <c r="CY15" s="95"/>
      <c r="CZ15" s="95"/>
      <c r="DA15" s="95"/>
      <c r="DB15" s="96"/>
      <c r="DC15" s="97"/>
      <c r="DD15" s="98"/>
      <c r="DE15" s="97"/>
      <c r="DF15" s="99"/>
      <c r="DG15" s="100"/>
      <c r="DH15" s="95"/>
      <c r="DI15" s="95"/>
      <c r="DJ15" s="95"/>
      <c r="DK15" s="96"/>
      <c r="DL15" s="97"/>
      <c r="DM15" s="98"/>
      <c r="DN15" s="97"/>
      <c r="DO15" s="99"/>
      <c r="DP15" s="100"/>
      <c r="DQ15" s="95"/>
      <c r="DR15" s="95"/>
      <c r="DS15" s="95"/>
      <c r="DT15" s="96"/>
      <c r="DU15" s="97"/>
      <c r="DV15" s="98"/>
      <c r="DW15" s="97"/>
      <c r="DX15" s="99"/>
      <c r="DY15" s="100"/>
      <c r="DZ15" s="95"/>
      <c r="EA15" s="95"/>
      <c r="EB15" s="95"/>
      <c r="EC15" s="96"/>
      <c r="ED15" s="97"/>
      <c r="EE15" s="98"/>
      <c r="EF15" s="97"/>
      <c r="EG15" s="99"/>
      <c r="EH15" s="100"/>
      <c r="EI15" s="95"/>
      <c r="EJ15" s="95"/>
      <c r="EK15" s="95"/>
      <c r="EL15" s="96"/>
      <c r="EM15" s="97"/>
      <c r="EN15" s="98"/>
      <c r="EO15" s="97"/>
      <c r="EP15" s="99"/>
      <c r="EQ15" s="100"/>
      <c r="ER15" s="95"/>
      <c r="ES15" s="95"/>
      <c r="ET15" s="95"/>
      <c r="EU15" s="96"/>
      <c r="EV15" s="97"/>
      <c r="EW15" s="98"/>
      <c r="EX15" s="97"/>
      <c r="EY15" s="99"/>
      <c r="EZ15" s="100"/>
      <c r="FA15" s="95"/>
      <c r="FB15" s="95"/>
      <c r="FC15" s="95"/>
      <c r="FD15" s="96"/>
      <c r="FE15" s="97"/>
      <c r="FF15" s="98"/>
      <c r="FG15" s="97"/>
      <c r="FH15" s="99"/>
      <c r="FI15" s="100"/>
      <c r="FJ15" s="95"/>
      <c r="FK15" s="95"/>
      <c r="FL15" s="95"/>
      <c r="FM15" s="96"/>
      <c r="FN15" s="97"/>
      <c r="FO15" s="98"/>
      <c r="FP15" s="97"/>
      <c r="FQ15" s="99"/>
      <c r="FR15" s="100"/>
      <c r="FS15" s="95"/>
      <c r="FT15" s="95"/>
      <c r="FU15" s="95"/>
      <c r="FV15" s="96"/>
      <c r="FW15" s="97"/>
      <c r="FX15" s="98"/>
      <c r="FY15" s="97"/>
      <c r="FZ15" s="99"/>
      <c r="GA15" s="100"/>
      <c r="GB15" s="95"/>
      <c r="GC15" s="95"/>
      <c r="GD15" s="95"/>
      <c r="GE15" s="96"/>
      <c r="GF15" s="97"/>
      <c r="GG15" s="98"/>
      <c r="GH15" s="97"/>
      <c r="GI15" s="99"/>
      <c r="GJ15" s="100"/>
      <c r="GK15" s="95"/>
      <c r="GL15" s="95"/>
      <c r="GM15" s="95"/>
      <c r="GN15" s="96"/>
      <c r="GO15" s="97"/>
      <c r="GP15" s="98"/>
      <c r="GQ15" s="97"/>
      <c r="GR15" s="99"/>
      <c r="GS15" s="100"/>
      <c r="GT15" s="102"/>
      <c r="GU15" s="92">
        <v>18480</v>
      </c>
      <c r="GV15" s="103" t="s">
        <v>66</v>
      </c>
      <c r="GW15" s="103"/>
      <c r="GX15" s="416" t="s">
        <v>173</v>
      </c>
      <c r="GY15" s="415">
        <v>4176</v>
      </c>
      <c r="GZ15" s="77"/>
      <c r="HA15" s="77"/>
    </row>
    <row r="16" spans="1:209" x14ac:dyDescent="0.25">
      <c r="B16" s="77"/>
      <c r="C16" s="90"/>
      <c r="D16" s="35"/>
      <c r="E16" s="36"/>
      <c r="F16" s="37"/>
      <c r="G16" s="38"/>
      <c r="H16" s="39"/>
      <c r="I16" s="40"/>
      <c r="J16" s="58" t="s">
        <v>34</v>
      </c>
      <c r="K16" s="78" t="s">
        <v>46</v>
      </c>
      <c r="L16" s="106">
        <v>9330</v>
      </c>
      <c r="M16" s="80">
        <v>42381</v>
      </c>
      <c r="N16" s="348" t="s">
        <v>129</v>
      </c>
      <c r="O16" s="107">
        <v>11820</v>
      </c>
      <c r="P16" s="123">
        <f t="shared" si="1"/>
        <v>2490</v>
      </c>
      <c r="Q16" s="92">
        <v>23.5</v>
      </c>
      <c r="R16" s="92"/>
      <c r="S16" s="92"/>
      <c r="T16" s="39">
        <f t="shared" si="0"/>
        <v>277770</v>
      </c>
      <c r="U16" s="370" t="s">
        <v>53</v>
      </c>
      <c r="V16" s="347">
        <v>42402</v>
      </c>
      <c r="W16" s="369">
        <v>5925</v>
      </c>
      <c r="X16" s="95"/>
      <c r="Y16" s="96"/>
      <c r="Z16" s="97"/>
      <c r="AA16" s="98"/>
      <c r="AB16" s="97"/>
      <c r="AC16" s="99"/>
      <c r="AD16" s="100"/>
      <c r="AE16" s="95"/>
      <c r="AF16" s="95"/>
      <c r="AG16" s="95"/>
      <c r="AH16" s="96"/>
      <c r="AI16" s="97"/>
      <c r="AJ16" s="98"/>
      <c r="AK16" s="97"/>
      <c r="AL16" s="99"/>
      <c r="AM16" s="100"/>
      <c r="AN16" s="95"/>
      <c r="AO16" s="95"/>
      <c r="AP16" s="95"/>
      <c r="AQ16" s="96"/>
      <c r="AR16" s="97"/>
      <c r="AS16" s="98"/>
      <c r="AT16" s="97"/>
      <c r="AU16" s="99"/>
      <c r="AV16" s="100"/>
      <c r="AW16" s="95"/>
      <c r="AX16" s="95"/>
      <c r="AY16" s="95"/>
      <c r="AZ16" s="96"/>
      <c r="BA16" s="97"/>
      <c r="BB16" s="98"/>
      <c r="BC16" s="97"/>
      <c r="BD16" s="99"/>
      <c r="BE16" s="100"/>
      <c r="BF16" s="95"/>
      <c r="BG16" s="95"/>
      <c r="BH16" s="95"/>
      <c r="BI16" s="96"/>
      <c r="BJ16" s="97"/>
      <c r="BK16" s="98"/>
      <c r="BL16" s="97"/>
      <c r="BM16" s="99"/>
      <c r="BN16" s="100"/>
      <c r="BO16" s="95"/>
      <c r="BP16" s="95"/>
      <c r="BQ16" s="95"/>
      <c r="BR16" s="96"/>
      <c r="BS16" s="97"/>
      <c r="BT16" s="98"/>
      <c r="BU16" s="97"/>
      <c r="BV16" s="99"/>
      <c r="BW16" s="100"/>
      <c r="BX16" s="95"/>
      <c r="BY16" s="95"/>
      <c r="BZ16" s="95"/>
      <c r="CA16" s="96"/>
      <c r="CB16" s="97"/>
      <c r="CC16" s="98"/>
      <c r="CD16" s="97"/>
      <c r="CE16" s="99"/>
      <c r="CF16" s="100"/>
      <c r="CG16" s="95"/>
      <c r="CH16" s="95"/>
      <c r="CI16" s="95"/>
      <c r="CJ16" s="96"/>
      <c r="CK16" s="97"/>
      <c r="CL16" s="98"/>
      <c r="CM16" s="97"/>
      <c r="CN16" s="99"/>
      <c r="CO16" s="100"/>
      <c r="CP16" s="95"/>
      <c r="CQ16" s="95"/>
      <c r="CR16" s="95"/>
      <c r="CS16" s="96"/>
      <c r="CT16" s="97"/>
      <c r="CU16" s="98"/>
      <c r="CV16" s="101"/>
      <c r="CW16" s="99"/>
      <c r="CX16" s="100"/>
      <c r="CY16" s="95"/>
      <c r="CZ16" s="95"/>
      <c r="DA16" s="95"/>
      <c r="DB16" s="96"/>
      <c r="DC16" s="97"/>
      <c r="DD16" s="98"/>
      <c r="DE16" s="97"/>
      <c r="DF16" s="99"/>
      <c r="DG16" s="100"/>
      <c r="DH16" s="95"/>
      <c r="DI16" s="95"/>
      <c r="DJ16" s="95"/>
      <c r="DK16" s="96"/>
      <c r="DL16" s="97"/>
      <c r="DM16" s="98"/>
      <c r="DN16" s="97"/>
      <c r="DO16" s="99"/>
      <c r="DP16" s="100"/>
      <c r="DQ16" s="95"/>
      <c r="DR16" s="95"/>
      <c r="DS16" s="95"/>
      <c r="DT16" s="96"/>
      <c r="DU16" s="97"/>
      <c r="DV16" s="98"/>
      <c r="DW16" s="97"/>
      <c r="DX16" s="99"/>
      <c r="DY16" s="100"/>
      <c r="DZ16" s="95"/>
      <c r="EA16" s="95"/>
      <c r="EB16" s="95"/>
      <c r="EC16" s="96"/>
      <c r="ED16" s="97"/>
      <c r="EE16" s="98"/>
      <c r="EF16" s="97"/>
      <c r="EG16" s="99"/>
      <c r="EH16" s="100"/>
      <c r="EI16" s="95"/>
      <c r="EJ16" s="95"/>
      <c r="EK16" s="95"/>
      <c r="EL16" s="96"/>
      <c r="EM16" s="97"/>
      <c r="EN16" s="98"/>
      <c r="EO16" s="97"/>
      <c r="EP16" s="99"/>
      <c r="EQ16" s="100"/>
      <c r="ER16" s="95"/>
      <c r="ES16" s="95"/>
      <c r="ET16" s="95"/>
      <c r="EU16" s="96"/>
      <c r="EV16" s="97"/>
      <c r="EW16" s="98"/>
      <c r="EX16" s="97"/>
      <c r="EY16" s="99"/>
      <c r="EZ16" s="100"/>
      <c r="FA16" s="95"/>
      <c r="FB16" s="95"/>
      <c r="FC16" s="95"/>
      <c r="FD16" s="96"/>
      <c r="FE16" s="97"/>
      <c r="FF16" s="98"/>
      <c r="FG16" s="97"/>
      <c r="FH16" s="99"/>
      <c r="FI16" s="100"/>
      <c r="FJ16" s="95"/>
      <c r="FK16" s="95"/>
      <c r="FL16" s="95"/>
      <c r="FM16" s="96"/>
      <c r="FN16" s="97"/>
      <c r="FO16" s="98"/>
      <c r="FP16" s="97"/>
      <c r="FQ16" s="99"/>
      <c r="FR16" s="100"/>
      <c r="FS16" s="95"/>
      <c r="FT16" s="95"/>
      <c r="FU16" s="95"/>
      <c r="FV16" s="96"/>
      <c r="FW16" s="97"/>
      <c r="FX16" s="98"/>
      <c r="FY16" s="97"/>
      <c r="FZ16" s="99"/>
      <c r="GA16" s="100"/>
      <c r="GB16" s="95"/>
      <c r="GC16" s="95"/>
      <c r="GD16" s="95"/>
      <c r="GE16" s="96"/>
      <c r="GF16" s="97"/>
      <c r="GG16" s="98"/>
      <c r="GH16" s="97"/>
      <c r="GI16" s="99"/>
      <c r="GJ16" s="100"/>
      <c r="GK16" s="95"/>
      <c r="GL16" s="95"/>
      <c r="GM16" s="95"/>
      <c r="GN16" s="96"/>
      <c r="GO16" s="97"/>
      <c r="GP16" s="98"/>
      <c r="GQ16" s="97"/>
      <c r="GR16" s="99"/>
      <c r="GS16" s="100"/>
      <c r="GT16" s="126"/>
      <c r="GU16" s="92">
        <v>14560</v>
      </c>
      <c r="GV16" s="103" t="s">
        <v>96</v>
      </c>
      <c r="GW16" s="103"/>
      <c r="GX16" s="416" t="s">
        <v>173</v>
      </c>
      <c r="GY16" s="415">
        <v>2784</v>
      </c>
      <c r="GZ16" s="77"/>
      <c r="HA16" s="77"/>
    </row>
    <row r="17" spans="1:209" x14ac:dyDescent="0.25">
      <c r="B17" s="77"/>
      <c r="C17" s="90"/>
      <c r="D17" s="35"/>
      <c r="E17" s="36"/>
      <c r="F17" s="37"/>
      <c r="G17" s="38"/>
      <c r="H17" s="39"/>
      <c r="I17" s="40"/>
      <c r="J17" s="58" t="s">
        <v>44</v>
      </c>
      <c r="K17" s="78" t="s">
        <v>47</v>
      </c>
      <c r="L17" s="106">
        <v>17900</v>
      </c>
      <c r="M17" s="80">
        <v>42381</v>
      </c>
      <c r="N17" s="348" t="s">
        <v>125</v>
      </c>
      <c r="O17" s="107">
        <v>22090</v>
      </c>
      <c r="P17" s="123">
        <f t="shared" si="1"/>
        <v>4190</v>
      </c>
      <c r="Q17" s="92">
        <v>23.5</v>
      </c>
      <c r="R17" s="92"/>
      <c r="S17" s="92"/>
      <c r="T17" s="39">
        <f t="shared" si="0"/>
        <v>519115</v>
      </c>
      <c r="U17" s="370" t="s">
        <v>53</v>
      </c>
      <c r="V17" s="347">
        <v>42402</v>
      </c>
      <c r="W17" s="369">
        <v>11850</v>
      </c>
      <c r="X17" s="95"/>
      <c r="Y17" s="96"/>
      <c r="Z17" s="97"/>
      <c r="AA17" s="98"/>
      <c r="AB17" s="97"/>
      <c r="AC17" s="99"/>
      <c r="AD17" s="100"/>
      <c r="AE17" s="95"/>
      <c r="AF17" s="95"/>
      <c r="AG17" s="95"/>
      <c r="AH17" s="96"/>
      <c r="AI17" s="97"/>
      <c r="AJ17" s="98"/>
      <c r="AK17" s="97"/>
      <c r="AL17" s="99"/>
      <c r="AM17" s="100"/>
      <c r="AN17" s="95"/>
      <c r="AO17" s="95"/>
      <c r="AP17" s="95"/>
      <c r="AQ17" s="96"/>
      <c r="AR17" s="97"/>
      <c r="AS17" s="98"/>
      <c r="AT17" s="97"/>
      <c r="AU17" s="99"/>
      <c r="AV17" s="100"/>
      <c r="AW17" s="95"/>
      <c r="AX17" s="95"/>
      <c r="AY17" s="95"/>
      <c r="AZ17" s="96"/>
      <c r="BA17" s="97"/>
      <c r="BB17" s="98"/>
      <c r="BC17" s="97"/>
      <c r="BD17" s="99"/>
      <c r="BE17" s="100"/>
      <c r="BF17" s="95"/>
      <c r="BG17" s="95"/>
      <c r="BH17" s="95"/>
      <c r="BI17" s="96"/>
      <c r="BJ17" s="97"/>
      <c r="BK17" s="98"/>
      <c r="BL17" s="97"/>
      <c r="BM17" s="99"/>
      <c r="BN17" s="100"/>
      <c r="BO17" s="95"/>
      <c r="BP17" s="95"/>
      <c r="BQ17" s="95"/>
      <c r="BR17" s="96"/>
      <c r="BS17" s="97"/>
      <c r="BT17" s="98"/>
      <c r="BU17" s="97"/>
      <c r="BV17" s="99"/>
      <c r="BW17" s="100"/>
      <c r="BX17" s="95"/>
      <c r="BY17" s="95"/>
      <c r="BZ17" s="95"/>
      <c r="CA17" s="96"/>
      <c r="CB17" s="97"/>
      <c r="CC17" s="98"/>
      <c r="CD17" s="97"/>
      <c r="CE17" s="99"/>
      <c r="CF17" s="100"/>
      <c r="CG17" s="95"/>
      <c r="CH17" s="95"/>
      <c r="CI17" s="95"/>
      <c r="CJ17" s="96"/>
      <c r="CK17" s="97"/>
      <c r="CL17" s="98"/>
      <c r="CM17" s="97"/>
      <c r="CN17" s="99"/>
      <c r="CO17" s="100"/>
      <c r="CP17" s="95"/>
      <c r="CQ17" s="95"/>
      <c r="CR17" s="95"/>
      <c r="CS17" s="96"/>
      <c r="CT17" s="97"/>
      <c r="CU17" s="98"/>
      <c r="CV17" s="101"/>
      <c r="CW17" s="99"/>
      <c r="CX17" s="100"/>
      <c r="CY17" s="95"/>
      <c r="CZ17" s="95"/>
      <c r="DA17" s="95"/>
      <c r="DB17" s="96"/>
      <c r="DC17" s="97"/>
      <c r="DD17" s="98"/>
      <c r="DE17" s="97"/>
      <c r="DF17" s="99"/>
      <c r="DG17" s="100"/>
      <c r="DH17" s="95"/>
      <c r="DI17" s="95"/>
      <c r="DJ17" s="95"/>
      <c r="DK17" s="96"/>
      <c r="DL17" s="97"/>
      <c r="DM17" s="98"/>
      <c r="DN17" s="97"/>
      <c r="DO17" s="99"/>
      <c r="DP17" s="100"/>
      <c r="DQ17" s="95"/>
      <c r="DR17" s="95"/>
      <c r="DS17" s="95"/>
      <c r="DT17" s="96"/>
      <c r="DU17" s="97"/>
      <c r="DV17" s="98"/>
      <c r="DW17" s="97"/>
      <c r="DX17" s="99"/>
      <c r="DY17" s="100"/>
      <c r="DZ17" s="95"/>
      <c r="EA17" s="95"/>
      <c r="EB17" s="95"/>
      <c r="EC17" s="96"/>
      <c r="ED17" s="97"/>
      <c r="EE17" s="98"/>
      <c r="EF17" s="97"/>
      <c r="EG17" s="99"/>
      <c r="EH17" s="100"/>
      <c r="EI17" s="95"/>
      <c r="EJ17" s="95"/>
      <c r="EK17" s="95"/>
      <c r="EL17" s="96"/>
      <c r="EM17" s="97"/>
      <c r="EN17" s="98"/>
      <c r="EO17" s="97"/>
      <c r="EP17" s="99"/>
      <c r="EQ17" s="100"/>
      <c r="ER17" s="95"/>
      <c r="ES17" s="95"/>
      <c r="ET17" s="95"/>
      <c r="EU17" s="96"/>
      <c r="EV17" s="97"/>
      <c r="EW17" s="98"/>
      <c r="EX17" s="97"/>
      <c r="EY17" s="99"/>
      <c r="EZ17" s="100"/>
      <c r="FA17" s="95"/>
      <c r="FB17" s="95"/>
      <c r="FC17" s="95"/>
      <c r="FD17" s="96"/>
      <c r="FE17" s="97"/>
      <c r="FF17" s="98"/>
      <c r="FG17" s="97"/>
      <c r="FH17" s="99"/>
      <c r="FI17" s="100"/>
      <c r="FJ17" s="95"/>
      <c r="FK17" s="95"/>
      <c r="FL17" s="95"/>
      <c r="FM17" s="96"/>
      <c r="FN17" s="97"/>
      <c r="FO17" s="98"/>
      <c r="FP17" s="97"/>
      <c r="FQ17" s="99"/>
      <c r="FR17" s="100"/>
      <c r="FS17" s="95"/>
      <c r="FT17" s="95"/>
      <c r="FU17" s="95"/>
      <c r="FV17" s="96"/>
      <c r="FW17" s="97"/>
      <c r="FX17" s="98"/>
      <c r="FY17" s="97"/>
      <c r="FZ17" s="99"/>
      <c r="GA17" s="100"/>
      <c r="GB17" s="95"/>
      <c r="GC17" s="95"/>
      <c r="GD17" s="95"/>
      <c r="GE17" s="96"/>
      <c r="GF17" s="97"/>
      <c r="GG17" s="98"/>
      <c r="GH17" s="97"/>
      <c r="GI17" s="99"/>
      <c r="GJ17" s="100"/>
      <c r="GK17" s="95"/>
      <c r="GL17" s="95"/>
      <c r="GM17" s="95"/>
      <c r="GN17" s="96"/>
      <c r="GO17" s="97"/>
      <c r="GP17" s="98"/>
      <c r="GQ17" s="97"/>
      <c r="GR17" s="99"/>
      <c r="GS17" s="100"/>
      <c r="GT17" s="127"/>
      <c r="GU17" s="92">
        <v>18480</v>
      </c>
      <c r="GV17" s="103" t="s">
        <v>67</v>
      </c>
      <c r="GW17" s="103"/>
      <c r="GX17" s="416" t="s">
        <v>173</v>
      </c>
      <c r="GY17" s="415">
        <v>4176</v>
      </c>
      <c r="GZ17" s="77"/>
      <c r="HA17" s="77"/>
    </row>
    <row r="18" spans="1:209" ht="36.75" x14ac:dyDescent="0.25">
      <c r="A18" s="1">
        <v>23</v>
      </c>
      <c r="B18" s="77" t="e">
        <f>#REF!</f>
        <v>#REF!</v>
      </c>
      <c r="C18" s="77" t="e">
        <f>#REF!</f>
        <v>#REF!</v>
      </c>
      <c r="D18" s="35" t="e">
        <f>#REF!</f>
        <v>#REF!</v>
      </c>
      <c r="E18" s="36" t="e">
        <f>#REF!</f>
        <v>#REF!</v>
      </c>
      <c r="F18" s="37" t="e">
        <f>#REF!</f>
        <v>#REF!</v>
      </c>
      <c r="G18" s="38" t="e">
        <f>#REF!</f>
        <v>#REF!</v>
      </c>
      <c r="H18" s="39" t="e">
        <f>#REF!</f>
        <v>#REF!</v>
      </c>
      <c r="I18" s="40" t="e">
        <f>#REF!</f>
        <v>#REF!</v>
      </c>
      <c r="J18" s="58" t="s">
        <v>32</v>
      </c>
      <c r="K18" s="78" t="s">
        <v>48</v>
      </c>
      <c r="L18" s="106">
        <v>25760</v>
      </c>
      <c r="M18" s="80">
        <v>42381</v>
      </c>
      <c r="N18" s="151" t="s">
        <v>89</v>
      </c>
      <c r="O18" s="107">
        <v>25760</v>
      </c>
      <c r="P18" s="123">
        <f>O18-L18</f>
        <v>0</v>
      </c>
      <c r="Q18" s="92">
        <v>23.2</v>
      </c>
      <c r="R18" s="92"/>
      <c r="S18" s="92"/>
      <c r="T18" s="39">
        <f t="shared" si="0"/>
        <v>597632</v>
      </c>
      <c r="U18" s="355" t="s">
        <v>53</v>
      </c>
      <c r="V18" s="80">
        <v>42383</v>
      </c>
      <c r="W18" s="128">
        <v>25088</v>
      </c>
      <c r="X18" s="95"/>
      <c r="Y18" s="96"/>
      <c r="Z18" s="97"/>
      <c r="AA18" s="98"/>
      <c r="AB18" s="97"/>
      <c r="AC18" s="99"/>
      <c r="AD18" s="100"/>
      <c r="AE18" s="95"/>
      <c r="AF18" s="95"/>
      <c r="AG18" s="95"/>
      <c r="AH18" s="96"/>
      <c r="AI18" s="97"/>
      <c r="AJ18" s="98"/>
      <c r="AK18" s="97"/>
      <c r="AL18" s="99"/>
      <c r="AM18" s="100"/>
      <c r="AN18" s="95"/>
      <c r="AO18" s="95"/>
      <c r="AP18" s="95"/>
      <c r="AQ18" s="96"/>
      <c r="AR18" s="97"/>
      <c r="AS18" s="98"/>
      <c r="AT18" s="97"/>
      <c r="AU18" s="99"/>
      <c r="AV18" s="100"/>
      <c r="AW18" s="95"/>
      <c r="AX18" s="95"/>
      <c r="AY18" s="95"/>
      <c r="AZ18" s="96"/>
      <c r="BA18" s="97"/>
      <c r="BB18" s="98"/>
      <c r="BC18" s="97"/>
      <c r="BD18" s="99"/>
      <c r="BE18" s="100"/>
      <c r="BF18" s="95"/>
      <c r="BG18" s="95"/>
      <c r="BH18" s="95"/>
      <c r="BI18" s="96"/>
      <c r="BJ18" s="97"/>
      <c r="BK18" s="98"/>
      <c r="BL18" s="97"/>
      <c r="BM18" s="99"/>
      <c r="BN18" s="100"/>
      <c r="BO18" s="95"/>
      <c r="BP18" s="95"/>
      <c r="BQ18" s="95"/>
      <c r="BR18" s="96"/>
      <c r="BS18" s="97"/>
      <c r="BT18" s="98"/>
      <c r="BU18" s="97"/>
      <c r="BV18" s="99"/>
      <c r="BW18" s="100"/>
      <c r="BX18" s="95"/>
      <c r="BY18" s="95"/>
      <c r="BZ18" s="95"/>
      <c r="CA18" s="96"/>
      <c r="CB18" s="97"/>
      <c r="CC18" s="98"/>
      <c r="CD18" s="97"/>
      <c r="CE18" s="99"/>
      <c r="CF18" s="100"/>
      <c r="CG18" s="95"/>
      <c r="CH18" s="95"/>
      <c r="CI18" s="95"/>
      <c r="CJ18" s="96"/>
      <c r="CK18" s="97"/>
      <c r="CL18" s="98"/>
      <c r="CM18" s="97"/>
      <c r="CN18" s="99"/>
      <c r="CO18" s="100"/>
      <c r="CP18" s="95"/>
      <c r="CQ18" s="95"/>
      <c r="CR18" s="95"/>
      <c r="CS18" s="96"/>
      <c r="CT18" s="97"/>
      <c r="CU18" s="98"/>
      <c r="CV18" s="97"/>
      <c r="CW18" s="99"/>
      <c r="CX18" s="100"/>
      <c r="CY18" s="95"/>
      <c r="CZ18" s="95"/>
      <c r="DA18" s="95"/>
      <c r="DB18" s="96"/>
      <c r="DC18" s="97"/>
      <c r="DD18" s="98"/>
      <c r="DE18" s="97"/>
      <c r="DF18" s="99"/>
      <c r="DG18" s="100"/>
      <c r="DH18" s="95"/>
      <c r="DI18" s="95"/>
      <c r="DJ18" s="95"/>
      <c r="DK18" s="96"/>
      <c r="DL18" s="97"/>
      <c r="DM18" s="98"/>
      <c r="DN18" s="97"/>
      <c r="DO18" s="99"/>
      <c r="DP18" s="100"/>
      <c r="DQ18" s="95"/>
      <c r="DR18" s="95"/>
      <c r="DS18" s="95"/>
      <c r="DT18" s="96"/>
      <c r="DU18" s="97"/>
      <c r="DV18" s="98"/>
      <c r="DW18" s="97"/>
      <c r="DX18" s="99"/>
      <c r="DY18" s="100"/>
      <c r="DZ18" s="95"/>
      <c r="EA18" s="95"/>
      <c r="EB18" s="95"/>
      <c r="EC18" s="96"/>
      <c r="ED18" s="97"/>
      <c r="EE18" s="98"/>
      <c r="EF18" s="97"/>
      <c r="EG18" s="99"/>
      <c r="EH18" s="100"/>
      <c r="EI18" s="95"/>
      <c r="EJ18" s="95"/>
      <c r="EK18" s="95"/>
      <c r="EL18" s="96"/>
      <c r="EM18" s="97"/>
      <c r="EN18" s="98"/>
      <c r="EO18" s="97"/>
      <c r="EP18" s="99"/>
      <c r="EQ18" s="100"/>
      <c r="ER18" s="95"/>
      <c r="ES18" s="95"/>
      <c r="ET18" s="95"/>
      <c r="EU18" s="96"/>
      <c r="EV18" s="97"/>
      <c r="EW18" s="98"/>
      <c r="EX18" s="97"/>
      <c r="EY18" s="99"/>
      <c r="EZ18" s="100"/>
      <c r="FA18" s="95"/>
      <c r="FB18" s="95"/>
      <c r="FC18" s="95"/>
      <c r="FD18" s="96"/>
      <c r="FE18" s="97"/>
      <c r="FF18" s="98"/>
      <c r="FG18" s="97"/>
      <c r="FH18" s="99"/>
      <c r="FI18" s="100"/>
      <c r="FJ18" s="95"/>
      <c r="FK18" s="95"/>
      <c r="FL18" s="95"/>
      <c r="FM18" s="96"/>
      <c r="FN18" s="97"/>
      <c r="FO18" s="98"/>
      <c r="FP18" s="97"/>
      <c r="FQ18" s="99"/>
      <c r="FR18" s="100"/>
      <c r="FS18" s="95"/>
      <c r="FT18" s="95"/>
      <c r="FU18" s="95"/>
      <c r="FV18" s="96"/>
      <c r="FW18" s="97"/>
      <c r="FX18" s="98"/>
      <c r="FY18" s="97"/>
      <c r="FZ18" s="99"/>
      <c r="GA18" s="100"/>
      <c r="GB18" s="95"/>
      <c r="GC18" s="95"/>
      <c r="GD18" s="95"/>
      <c r="GE18" s="96"/>
      <c r="GF18" s="97"/>
      <c r="GG18" s="98"/>
      <c r="GH18" s="97"/>
      <c r="GI18" s="99"/>
      <c r="GJ18" s="100"/>
      <c r="GK18" s="95"/>
      <c r="GL18" s="95"/>
      <c r="GM18" s="95"/>
      <c r="GN18" s="96"/>
      <c r="GO18" s="97"/>
      <c r="GP18" s="98"/>
      <c r="GQ18" s="97"/>
      <c r="GR18" s="99"/>
      <c r="GS18" s="100"/>
      <c r="GT18" s="102"/>
      <c r="GU18" s="92">
        <f>11200+11200</f>
        <v>22400</v>
      </c>
      <c r="GV18" s="339" t="s">
        <v>64</v>
      </c>
      <c r="GW18" s="103"/>
      <c r="GX18" s="414" t="s">
        <v>174</v>
      </c>
      <c r="GY18" s="415"/>
      <c r="GZ18" s="77"/>
      <c r="HA18" s="77"/>
    </row>
    <row r="19" spans="1:209" x14ac:dyDescent="0.25">
      <c r="B19" s="77"/>
      <c r="C19" s="77"/>
      <c r="D19" s="35"/>
      <c r="E19" s="36"/>
      <c r="F19" s="37"/>
      <c r="G19" s="38"/>
      <c r="H19" s="39"/>
      <c r="I19" s="40"/>
      <c r="J19" s="58" t="s">
        <v>44</v>
      </c>
      <c r="K19" s="78" t="s">
        <v>42</v>
      </c>
      <c r="L19" s="106">
        <v>11240</v>
      </c>
      <c r="M19" s="80">
        <v>42383</v>
      </c>
      <c r="N19" s="366" t="s">
        <v>124</v>
      </c>
      <c r="O19" s="107">
        <v>13140</v>
      </c>
      <c r="P19" s="123">
        <f>O19-L19</f>
        <v>1900</v>
      </c>
      <c r="Q19" s="129">
        <v>23.5</v>
      </c>
      <c r="R19" s="129"/>
      <c r="S19" s="129"/>
      <c r="T19" s="39">
        <f t="shared" si="0"/>
        <v>308790</v>
      </c>
      <c r="U19" s="370" t="s">
        <v>53</v>
      </c>
      <c r="V19" s="371">
        <v>42403</v>
      </c>
      <c r="W19" s="368">
        <v>7702.5</v>
      </c>
      <c r="X19" s="95"/>
      <c r="Y19" s="96"/>
      <c r="Z19" s="97"/>
      <c r="AA19" s="98"/>
      <c r="AB19" s="97"/>
      <c r="AC19" s="99"/>
      <c r="AD19" s="100"/>
      <c r="AE19" s="95"/>
      <c r="AF19" s="95"/>
      <c r="AG19" s="95"/>
      <c r="AH19" s="96"/>
      <c r="AI19" s="97"/>
      <c r="AJ19" s="98"/>
      <c r="AK19" s="97"/>
      <c r="AL19" s="99"/>
      <c r="AM19" s="100"/>
      <c r="AN19" s="95"/>
      <c r="AO19" s="95"/>
      <c r="AP19" s="95"/>
      <c r="AQ19" s="96"/>
      <c r="AR19" s="97"/>
      <c r="AS19" s="98"/>
      <c r="AT19" s="97"/>
      <c r="AU19" s="99"/>
      <c r="AV19" s="100"/>
      <c r="AW19" s="95"/>
      <c r="AX19" s="95"/>
      <c r="AY19" s="95"/>
      <c r="AZ19" s="96"/>
      <c r="BA19" s="97"/>
      <c r="BB19" s="98"/>
      <c r="BC19" s="97"/>
      <c r="BD19" s="99"/>
      <c r="BE19" s="100"/>
      <c r="BF19" s="95"/>
      <c r="BG19" s="95"/>
      <c r="BH19" s="95"/>
      <c r="BI19" s="96"/>
      <c r="BJ19" s="97"/>
      <c r="BK19" s="98"/>
      <c r="BL19" s="97"/>
      <c r="BM19" s="99"/>
      <c r="BN19" s="100"/>
      <c r="BO19" s="95"/>
      <c r="BP19" s="95"/>
      <c r="BQ19" s="95"/>
      <c r="BR19" s="96"/>
      <c r="BS19" s="97"/>
      <c r="BT19" s="98"/>
      <c r="BU19" s="97"/>
      <c r="BV19" s="99"/>
      <c r="BW19" s="100"/>
      <c r="BX19" s="95"/>
      <c r="BY19" s="95"/>
      <c r="BZ19" s="95"/>
      <c r="CA19" s="96"/>
      <c r="CB19" s="97"/>
      <c r="CC19" s="98"/>
      <c r="CD19" s="97"/>
      <c r="CE19" s="99"/>
      <c r="CF19" s="100"/>
      <c r="CG19" s="95"/>
      <c r="CH19" s="95"/>
      <c r="CI19" s="95"/>
      <c r="CJ19" s="96"/>
      <c r="CK19" s="97"/>
      <c r="CL19" s="98"/>
      <c r="CM19" s="97"/>
      <c r="CN19" s="99"/>
      <c r="CO19" s="100"/>
      <c r="CP19" s="95"/>
      <c r="CQ19" s="95"/>
      <c r="CR19" s="95"/>
      <c r="CS19" s="96"/>
      <c r="CT19" s="97"/>
      <c r="CU19" s="98"/>
      <c r="CV19" s="97"/>
      <c r="CW19" s="99"/>
      <c r="CX19" s="100"/>
      <c r="CY19" s="95"/>
      <c r="CZ19" s="95"/>
      <c r="DA19" s="95"/>
      <c r="DB19" s="96"/>
      <c r="DC19" s="97"/>
      <c r="DD19" s="98"/>
      <c r="DE19" s="97"/>
      <c r="DF19" s="99"/>
      <c r="DG19" s="100"/>
      <c r="DH19" s="95"/>
      <c r="DI19" s="95"/>
      <c r="DJ19" s="95"/>
      <c r="DK19" s="96"/>
      <c r="DL19" s="97"/>
      <c r="DM19" s="98"/>
      <c r="DN19" s="97"/>
      <c r="DO19" s="99"/>
      <c r="DP19" s="100"/>
      <c r="DQ19" s="95"/>
      <c r="DR19" s="95"/>
      <c r="DS19" s="95"/>
      <c r="DT19" s="96"/>
      <c r="DU19" s="97"/>
      <c r="DV19" s="98"/>
      <c r="DW19" s="97"/>
      <c r="DX19" s="99"/>
      <c r="DY19" s="100"/>
      <c r="DZ19" s="95"/>
      <c r="EA19" s="95"/>
      <c r="EB19" s="95"/>
      <c r="EC19" s="96"/>
      <c r="ED19" s="97"/>
      <c r="EE19" s="98"/>
      <c r="EF19" s="97"/>
      <c r="EG19" s="99"/>
      <c r="EH19" s="100"/>
      <c r="EI19" s="95"/>
      <c r="EJ19" s="95"/>
      <c r="EK19" s="95"/>
      <c r="EL19" s="96"/>
      <c r="EM19" s="97"/>
      <c r="EN19" s="98"/>
      <c r="EO19" s="97"/>
      <c r="EP19" s="99"/>
      <c r="EQ19" s="100"/>
      <c r="ER19" s="95"/>
      <c r="ES19" s="95"/>
      <c r="ET19" s="95"/>
      <c r="EU19" s="96"/>
      <c r="EV19" s="97"/>
      <c r="EW19" s="98"/>
      <c r="EX19" s="97"/>
      <c r="EY19" s="99"/>
      <c r="EZ19" s="100"/>
      <c r="FA19" s="95"/>
      <c r="FB19" s="95"/>
      <c r="FC19" s="95"/>
      <c r="FD19" s="96"/>
      <c r="FE19" s="97"/>
      <c r="FF19" s="98"/>
      <c r="FG19" s="97"/>
      <c r="FH19" s="99"/>
      <c r="FI19" s="100"/>
      <c r="FJ19" s="95"/>
      <c r="FK19" s="95"/>
      <c r="FL19" s="95"/>
      <c r="FM19" s="96"/>
      <c r="FN19" s="97"/>
      <c r="FO19" s="98"/>
      <c r="FP19" s="97"/>
      <c r="FQ19" s="99"/>
      <c r="FR19" s="100"/>
      <c r="FS19" s="95"/>
      <c r="FT19" s="95"/>
      <c r="FU19" s="95"/>
      <c r="FV19" s="96"/>
      <c r="FW19" s="97"/>
      <c r="FX19" s="98"/>
      <c r="FY19" s="97"/>
      <c r="FZ19" s="99"/>
      <c r="GA19" s="100"/>
      <c r="GB19" s="95"/>
      <c r="GC19" s="95"/>
      <c r="GD19" s="95"/>
      <c r="GE19" s="96"/>
      <c r="GF19" s="97"/>
      <c r="GG19" s="98"/>
      <c r="GH19" s="97"/>
      <c r="GI19" s="99"/>
      <c r="GJ19" s="100"/>
      <c r="GK19" s="95"/>
      <c r="GL19" s="95"/>
      <c r="GM19" s="95"/>
      <c r="GN19" s="96"/>
      <c r="GO19" s="97"/>
      <c r="GP19" s="98"/>
      <c r="GQ19" s="97"/>
      <c r="GR19" s="99"/>
      <c r="GS19" s="100"/>
      <c r="GT19" s="102"/>
      <c r="GU19" s="92">
        <v>14560</v>
      </c>
      <c r="GV19" s="103" t="s">
        <v>68</v>
      </c>
      <c r="GW19" s="103"/>
      <c r="GX19" s="416" t="s">
        <v>173</v>
      </c>
      <c r="GY19" s="415">
        <v>2784</v>
      </c>
      <c r="GZ19" s="77"/>
      <c r="HA19" s="77"/>
    </row>
    <row r="20" spans="1:209" x14ac:dyDescent="0.25">
      <c r="B20" s="77"/>
      <c r="C20" s="77"/>
      <c r="D20" s="35"/>
      <c r="E20" s="36"/>
      <c r="F20" s="37"/>
      <c r="G20" s="38"/>
      <c r="H20" s="39"/>
      <c r="I20" s="40"/>
      <c r="J20" s="58" t="s">
        <v>34</v>
      </c>
      <c r="K20" s="78" t="s">
        <v>47</v>
      </c>
      <c r="L20" s="106">
        <v>16340</v>
      </c>
      <c r="M20" s="80">
        <v>42383</v>
      </c>
      <c r="N20" s="374" t="s">
        <v>130</v>
      </c>
      <c r="O20" s="107">
        <v>21620</v>
      </c>
      <c r="P20" s="123">
        <f>O20-L20</f>
        <v>5280</v>
      </c>
      <c r="Q20" s="92">
        <v>23.5</v>
      </c>
      <c r="R20" s="92"/>
      <c r="S20" s="92"/>
      <c r="T20" s="39">
        <f t="shared" si="0"/>
        <v>508070</v>
      </c>
      <c r="U20" s="370" t="s">
        <v>53</v>
      </c>
      <c r="V20" s="371">
        <v>42402</v>
      </c>
      <c r="W20" s="368">
        <v>11850</v>
      </c>
      <c r="X20" s="95"/>
      <c r="Y20" s="96"/>
      <c r="Z20" s="97"/>
      <c r="AA20" s="98"/>
      <c r="AB20" s="97"/>
      <c r="AC20" s="99"/>
      <c r="AD20" s="100"/>
      <c r="AE20" s="95"/>
      <c r="AF20" s="95"/>
      <c r="AG20" s="95"/>
      <c r="AH20" s="96"/>
      <c r="AI20" s="97"/>
      <c r="AJ20" s="98"/>
      <c r="AK20" s="97"/>
      <c r="AL20" s="99"/>
      <c r="AM20" s="100"/>
      <c r="AN20" s="95"/>
      <c r="AO20" s="95"/>
      <c r="AP20" s="95"/>
      <c r="AQ20" s="96"/>
      <c r="AR20" s="97"/>
      <c r="AS20" s="98"/>
      <c r="AT20" s="97"/>
      <c r="AU20" s="99"/>
      <c r="AV20" s="100"/>
      <c r="AW20" s="95"/>
      <c r="AX20" s="95"/>
      <c r="AY20" s="95"/>
      <c r="AZ20" s="96"/>
      <c r="BA20" s="97"/>
      <c r="BB20" s="98"/>
      <c r="BC20" s="97"/>
      <c r="BD20" s="99"/>
      <c r="BE20" s="100"/>
      <c r="BF20" s="95"/>
      <c r="BG20" s="95"/>
      <c r="BH20" s="95"/>
      <c r="BI20" s="96"/>
      <c r="BJ20" s="97"/>
      <c r="BK20" s="98"/>
      <c r="BL20" s="97"/>
      <c r="BM20" s="99"/>
      <c r="BN20" s="100"/>
      <c r="BO20" s="95"/>
      <c r="BP20" s="95"/>
      <c r="BQ20" s="95"/>
      <c r="BR20" s="96"/>
      <c r="BS20" s="97"/>
      <c r="BT20" s="98"/>
      <c r="BU20" s="97"/>
      <c r="BV20" s="99"/>
      <c r="BW20" s="100"/>
      <c r="BX20" s="95"/>
      <c r="BY20" s="95"/>
      <c r="BZ20" s="95"/>
      <c r="CA20" s="96"/>
      <c r="CB20" s="97"/>
      <c r="CC20" s="98"/>
      <c r="CD20" s="97"/>
      <c r="CE20" s="99"/>
      <c r="CF20" s="100"/>
      <c r="CG20" s="95"/>
      <c r="CH20" s="95"/>
      <c r="CI20" s="95"/>
      <c r="CJ20" s="96"/>
      <c r="CK20" s="97"/>
      <c r="CL20" s="98"/>
      <c r="CM20" s="97"/>
      <c r="CN20" s="99"/>
      <c r="CO20" s="100"/>
      <c r="CP20" s="95"/>
      <c r="CQ20" s="95"/>
      <c r="CR20" s="95"/>
      <c r="CS20" s="96"/>
      <c r="CT20" s="97"/>
      <c r="CU20" s="98"/>
      <c r="CV20" s="97"/>
      <c r="CW20" s="99"/>
      <c r="CX20" s="100"/>
      <c r="CY20" s="95"/>
      <c r="CZ20" s="95"/>
      <c r="DA20" s="95"/>
      <c r="DB20" s="96"/>
      <c r="DC20" s="97"/>
      <c r="DD20" s="98"/>
      <c r="DE20" s="97"/>
      <c r="DF20" s="99"/>
      <c r="DG20" s="100"/>
      <c r="DH20" s="95"/>
      <c r="DI20" s="95"/>
      <c r="DJ20" s="95"/>
      <c r="DK20" s="96"/>
      <c r="DL20" s="97"/>
      <c r="DM20" s="98"/>
      <c r="DN20" s="97"/>
      <c r="DO20" s="99"/>
      <c r="DP20" s="100"/>
      <c r="DQ20" s="95"/>
      <c r="DR20" s="95"/>
      <c r="DS20" s="95"/>
      <c r="DT20" s="96"/>
      <c r="DU20" s="97"/>
      <c r="DV20" s="98"/>
      <c r="DW20" s="97"/>
      <c r="DX20" s="99"/>
      <c r="DY20" s="100"/>
      <c r="DZ20" s="95"/>
      <c r="EA20" s="95"/>
      <c r="EB20" s="95"/>
      <c r="EC20" s="96"/>
      <c r="ED20" s="97"/>
      <c r="EE20" s="98"/>
      <c r="EF20" s="97"/>
      <c r="EG20" s="99"/>
      <c r="EH20" s="100"/>
      <c r="EI20" s="95"/>
      <c r="EJ20" s="95"/>
      <c r="EK20" s="95"/>
      <c r="EL20" s="96"/>
      <c r="EM20" s="97"/>
      <c r="EN20" s="98"/>
      <c r="EO20" s="97"/>
      <c r="EP20" s="99"/>
      <c r="EQ20" s="100"/>
      <c r="ER20" s="95"/>
      <c r="ES20" s="95"/>
      <c r="ET20" s="95"/>
      <c r="EU20" s="96"/>
      <c r="EV20" s="97"/>
      <c r="EW20" s="98"/>
      <c r="EX20" s="97"/>
      <c r="EY20" s="99"/>
      <c r="EZ20" s="100"/>
      <c r="FA20" s="95"/>
      <c r="FB20" s="95"/>
      <c r="FC20" s="95"/>
      <c r="FD20" s="96"/>
      <c r="FE20" s="97"/>
      <c r="FF20" s="98"/>
      <c r="FG20" s="97"/>
      <c r="FH20" s="99"/>
      <c r="FI20" s="100"/>
      <c r="FJ20" s="95"/>
      <c r="FK20" s="95"/>
      <c r="FL20" s="95"/>
      <c r="FM20" s="96"/>
      <c r="FN20" s="97"/>
      <c r="FO20" s="98"/>
      <c r="FP20" s="97"/>
      <c r="FQ20" s="99"/>
      <c r="FR20" s="100"/>
      <c r="FS20" s="95"/>
      <c r="FT20" s="95"/>
      <c r="FU20" s="95"/>
      <c r="FV20" s="96"/>
      <c r="FW20" s="97"/>
      <c r="FX20" s="98"/>
      <c r="FY20" s="97"/>
      <c r="FZ20" s="99"/>
      <c r="GA20" s="100"/>
      <c r="GB20" s="95"/>
      <c r="GC20" s="95"/>
      <c r="GD20" s="95"/>
      <c r="GE20" s="96"/>
      <c r="GF20" s="97"/>
      <c r="GG20" s="98"/>
      <c r="GH20" s="97"/>
      <c r="GI20" s="99"/>
      <c r="GJ20" s="100"/>
      <c r="GK20" s="95"/>
      <c r="GL20" s="95"/>
      <c r="GM20" s="95"/>
      <c r="GN20" s="96"/>
      <c r="GO20" s="97"/>
      <c r="GP20" s="98"/>
      <c r="GQ20" s="97"/>
      <c r="GR20" s="99"/>
      <c r="GS20" s="100"/>
      <c r="GT20" s="102"/>
      <c r="GU20" s="92">
        <v>18480</v>
      </c>
      <c r="GV20" s="103" t="s">
        <v>78</v>
      </c>
      <c r="GW20" s="103"/>
      <c r="GX20" s="414" t="s">
        <v>173</v>
      </c>
      <c r="GY20" s="415">
        <v>4176</v>
      </c>
      <c r="GZ20" s="77"/>
      <c r="HA20" s="77"/>
    </row>
    <row r="21" spans="1:209" x14ac:dyDescent="0.25">
      <c r="B21" s="77"/>
      <c r="C21" s="77"/>
      <c r="D21" s="35"/>
      <c r="E21" s="36"/>
      <c r="F21" s="37"/>
      <c r="G21" s="38"/>
      <c r="H21" s="39"/>
      <c r="I21" s="40"/>
      <c r="J21" s="58" t="s">
        <v>34</v>
      </c>
      <c r="K21" s="78" t="s">
        <v>42</v>
      </c>
      <c r="L21" s="106">
        <v>12920</v>
      </c>
      <c r="M21" s="80">
        <v>42384</v>
      </c>
      <c r="N21" s="374" t="s">
        <v>126</v>
      </c>
      <c r="O21" s="107">
        <v>13550</v>
      </c>
      <c r="P21" s="123">
        <f>O21-L21</f>
        <v>630</v>
      </c>
      <c r="Q21" s="92">
        <v>23.5</v>
      </c>
      <c r="R21" s="92"/>
      <c r="S21" s="92"/>
      <c r="T21" s="39">
        <f t="shared" si="0"/>
        <v>318425</v>
      </c>
      <c r="U21" s="370" t="s">
        <v>53</v>
      </c>
      <c r="V21" s="371">
        <v>42403</v>
      </c>
      <c r="W21" s="375">
        <v>7702.5</v>
      </c>
      <c r="X21" s="95"/>
      <c r="Y21" s="96"/>
      <c r="Z21" s="97"/>
      <c r="AA21" s="98"/>
      <c r="AB21" s="97"/>
      <c r="AC21" s="99"/>
      <c r="AD21" s="100"/>
      <c r="AE21" s="95"/>
      <c r="AF21" s="95"/>
      <c r="AG21" s="95"/>
      <c r="AH21" s="96"/>
      <c r="AI21" s="97"/>
      <c r="AJ21" s="98"/>
      <c r="AK21" s="97"/>
      <c r="AL21" s="99"/>
      <c r="AM21" s="100"/>
      <c r="AN21" s="95"/>
      <c r="AO21" s="95"/>
      <c r="AP21" s="95"/>
      <c r="AQ21" s="96"/>
      <c r="AR21" s="97"/>
      <c r="AS21" s="98"/>
      <c r="AT21" s="97"/>
      <c r="AU21" s="99"/>
      <c r="AV21" s="100"/>
      <c r="AW21" s="95"/>
      <c r="AX21" s="95"/>
      <c r="AY21" s="95"/>
      <c r="AZ21" s="96"/>
      <c r="BA21" s="97"/>
      <c r="BB21" s="98"/>
      <c r="BC21" s="97"/>
      <c r="BD21" s="99"/>
      <c r="BE21" s="100"/>
      <c r="BF21" s="95"/>
      <c r="BG21" s="95"/>
      <c r="BH21" s="95"/>
      <c r="BI21" s="96"/>
      <c r="BJ21" s="97"/>
      <c r="BK21" s="98"/>
      <c r="BL21" s="97"/>
      <c r="BM21" s="99"/>
      <c r="BN21" s="100"/>
      <c r="BO21" s="95"/>
      <c r="BP21" s="95"/>
      <c r="BQ21" s="95"/>
      <c r="BR21" s="96"/>
      <c r="BS21" s="97"/>
      <c r="BT21" s="98"/>
      <c r="BU21" s="97"/>
      <c r="BV21" s="99"/>
      <c r="BW21" s="100"/>
      <c r="BX21" s="95"/>
      <c r="BY21" s="95"/>
      <c r="BZ21" s="95"/>
      <c r="CA21" s="96"/>
      <c r="CB21" s="97"/>
      <c r="CC21" s="98"/>
      <c r="CD21" s="97"/>
      <c r="CE21" s="99"/>
      <c r="CF21" s="100"/>
      <c r="CG21" s="95"/>
      <c r="CH21" s="95"/>
      <c r="CI21" s="95"/>
      <c r="CJ21" s="96"/>
      <c r="CK21" s="97"/>
      <c r="CL21" s="98"/>
      <c r="CM21" s="97"/>
      <c r="CN21" s="99"/>
      <c r="CO21" s="100"/>
      <c r="CP21" s="95"/>
      <c r="CQ21" s="95"/>
      <c r="CR21" s="95"/>
      <c r="CS21" s="96"/>
      <c r="CT21" s="97"/>
      <c r="CU21" s="98"/>
      <c r="CV21" s="97"/>
      <c r="CW21" s="99"/>
      <c r="CX21" s="100"/>
      <c r="CY21" s="95"/>
      <c r="CZ21" s="95"/>
      <c r="DA21" s="95"/>
      <c r="DB21" s="96"/>
      <c r="DC21" s="97"/>
      <c r="DD21" s="98"/>
      <c r="DE21" s="97"/>
      <c r="DF21" s="99"/>
      <c r="DG21" s="100"/>
      <c r="DH21" s="95"/>
      <c r="DI21" s="95"/>
      <c r="DJ21" s="95"/>
      <c r="DK21" s="96"/>
      <c r="DL21" s="97"/>
      <c r="DM21" s="98"/>
      <c r="DN21" s="97"/>
      <c r="DO21" s="99"/>
      <c r="DP21" s="100"/>
      <c r="DQ21" s="95"/>
      <c r="DR21" s="95"/>
      <c r="DS21" s="95"/>
      <c r="DT21" s="96"/>
      <c r="DU21" s="97"/>
      <c r="DV21" s="98"/>
      <c r="DW21" s="97"/>
      <c r="DX21" s="99"/>
      <c r="DY21" s="100"/>
      <c r="DZ21" s="95"/>
      <c r="EA21" s="95"/>
      <c r="EB21" s="95"/>
      <c r="EC21" s="96"/>
      <c r="ED21" s="97"/>
      <c r="EE21" s="98"/>
      <c r="EF21" s="97"/>
      <c r="EG21" s="99"/>
      <c r="EH21" s="100"/>
      <c r="EI21" s="95"/>
      <c r="EJ21" s="95"/>
      <c r="EK21" s="95"/>
      <c r="EL21" s="96"/>
      <c r="EM21" s="97"/>
      <c r="EN21" s="98"/>
      <c r="EO21" s="97"/>
      <c r="EP21" s="99"/>
      <c r="EQ21" s="100"/>
      <c r="ER21" s="95"/>
      <c r="ES21" s="95"/>
      <c r="ET21" s="95"/>
      <c r="EU21" s="96"/>
      <c r="EV21" s="97"/>
      <c r="EW21" s="98"/>
      <c r="EX21" s="97"/>
      <c r="EY21" s="99"/>
      <c r="EZ21" s="100"/>
      <c r="FA21" s="95"/>
      <c r="FB21" s="95"/>
      <c r="FC21" s="95"/>
      <c r="FD21" s="96"/>
      <c r="FE21" s="97"/>
      <c r="FF21" s="98"/>
      <c r="FG21" s="97"/>
      <c r="FH21" s="99"/>
      <c r="FI21" s="100"/>
      <c r="FJ21" s="95"/>
      <c r="FK21" s="95"/>
      <c r="FL21" s="95"/>
      <c r="FM21" s="96"/>
      <c r="FN21" s="97"/>
      <c r="FO21" s="98"/>
      <c r="FP21" s="97"/>
      <c r="FQ21" s="99"/>
      <c r="FR21" s="100"/>
      <c r="FS21" s="95"/>
      <c r="FT21" s="95"/>
      <c r="FU21" s="95"/>
      <c r="FV21" s="96"/>
      <c r="FW21" s="97"/>
      <c r="FX21" s="98"/>
      <c r="FY21" s="97"/>
      <c r="FZ21" s="99"/>
      <c r="GA21" s="100"/>
      <c r="GB21" s="95"/>
      <c r="GC21" s="95"/>
      <c r="GD21" s="95"/>
      <c r="GE21" s="96"/>
      <c r="GF21" s="97"/>
      <c r="GG21" s="98"/>
      <c r="GH21" s="97"/>
      <c r="GI21" s="99"/>
      <c r="GJ21" s="100"/>
      <c r="GK21" s="95"/>
      <c r="GL21" s="95"/>
      <c r="GM21" s="95"/>
      <c r="GN21" s="96"/>
      <c r="GO21" s="97"/>
      <c r="GP21" s="98"/>
      <c r="GQ21" s="97"/>
      <c r="GR21" s="99"/>
      <c r="GS21" s="100"/>
      <c r="GT21" s="124"/>
      <c r="GU21" s="92">
        <v>14560</v>
      </c>
      <c r="GV21" s="124" t="s">
        <v>80</v>
      </c>
      <c r="GW21" s="103"/>
      <c r="GX21" s="414" t="s">
        <v>173</v>
      </c>
      <c r="GY21" s="415">
        <v>2784</v>
      </c>
      <c r="GZ21" s="77"/>
      <c r="HA21" s="77"/>
    </row>
    <row r="22" spans="1:209" ht="26.25" x14ac:dyDescent="0.25">
      <c r="B22" s="77"/>
      <c r="C22" s="77"/>
      <c r="D22" s="35"/>
      <c r="E22" s="36"/>
      <c r="F22" s="37"/>
      <c r="G22" s="38"/>
      <c r="H22" s="39"/>
      <c r="I22" s="40"/>
      <c r="J22" s="58" t="s">
        <v>36</v>
      </c>
      <c r="K22" s="78" t="s">
        <v>47</v>
      </c>
      <c r="L22" s="106">
        <v>17680</v>
      </c>
      <c r="M22" s="80">
        <v>42384</v>
      </c>
      <c r="N22" s="374" t="s">
        <v>132</v>
      </c>
      <c r="O22" s="107">
        <f>24860-124.3</f>
        <v>24735.7</v>
      </c>
      <c r="P22" s="123">
        <f>O22-L22</f>
        <v>7055.7000000000007</v>
      </c>
      <c r="Q22" s="129">
        <v>23.5</v>
      </c>
      <c r="R22" s="129"/>
      <c r="S22" s="93"/>
      <c r="T22" s="39">
        <f t="shared" si="0"/>
        <v>581288.95000000007</v>
      </c>
      <c r="U22" s="370" t="s">
        <v>53</v>
      </c>
      <c r="V22" s="371">
        <v>42404</v>
      </c>
      <c r="W22" s="368">
        <v>11850</v>
      </c>
      <c r="X22" s="95"/>
      <c r="Y22" s="96"/>
      <c r="Z22" s="97"/>
      <c r="AA22" s="98"/>
      <c r="AB22" s="97"/>
      <c r="AC22" s="99"/>
      <c r="AD22" s="100"/>
      <c r="AE22" s="95"/>
      <c r="AF22" s="95"/>
      <c r="AG22" s="95"/>
      <c r="AH22" s="96"/>
      <c r="AI22" s="97"/>
      <c r="AJ22" s="98"/>
      <c r="AK22" s="97"/>
      <c r="AL22" s="99"/>
      <c r="AM22" s="100"/>
      <c r="AN22" s="95"/>
      <c r="AO22" s="95"/>
      <c r="AP22" s="95"/>
      <c r="AQ22" s="96"/>
      <c r="AR22" s="97"/>
      <c r="AS22" s="98"/>
      <c r="AT22" s="97"/>
      <c r="AU22" s="99"/>
      <c r="AV22" s="100"/>
      <c r="AW22" s="95"/>
      <c r="AX22" s="95"/>
      <c r="AY22" s="95"/>
      <c r="AZ22" s="96"/>
      <c r="BA22" s="97"/>
      <c r="BB22" s="98"/>
      <c r="BC22" s="97"/>
      <c r="BD22" s="99"/>
      <c r="BE22" s="100"/>
      <c r="BF22" s="95"/>
      <c r="BG22" s="95"/>
      <c r="BH22" s="95"/>
      <c r="BI22" s="96"/>
      <c r="BJ22" s="97"/>
      <c r="BK22" s="98"/>
      <c r="BL22" s="97"/>
      <c r="BM22" s="99"/>
      <c r="BN22" s="100"/>
      <c r="BO22" s="95"/>
      <c r="BP22" s="95"/>
      <c r="BQ22" s="95"/>
      <c r="BR22" s="96"/>
      <c r="BS22" s="97"/>
      <c r="BT22" s="98"/>
      <c r="BU22" s="97"/>
      <c r="BV22" s="99"/>
      <c r="BW22" s="100"/>
      <c r="BX22" s="95"/>
      <c r="BY22" s="95"/>
      <c r="BZ22" s="95"/>
      <c r="CA22" s="96"/>
      <c r="CB22" s="97"/>
      <c r="CC22" s="98"/>
      <c r="CD22" s="97"/>
      <c r="CE22" s="99"/>
      <c r="CF22" s="100"/>
      <c r="CG22" s="95"/>
      <c r="CH22" s="95"/>
      <c r="CI22" s="95"/>
      <c r="CJ22" s="96"/>
      <c r="CK22" s="97"/>
      <c r="CL22" s="98"/>
      <c r="CM22" s="97"/>
      <c r="CN22" s="99"/>
      <c r="CO22" s="100"/>
      <c r="CP22" s="95"/>
      <c r="CQ22" s="95"/>
      <c r="CR22" s="95"/>
      <c r="CS22" s="96"/>
      <c r="CT22" s="97"/>
      <c r="CU22" s="98"/>
      <c r="CV22" s="97"/>
      <c r="CW22" s="99"/>
      <c r="CX22" s="100"/>
      <c r="CY22" s="95"/>
      <c r="CZ22" s="95"/>
      <c r="DA22" s="95"/>
      <c r="DB22" s="96"/>
      <c r="DC22" s="97"/>
      <c r="DD22" s="98"/>
      <c r="DE22" s="97"/>
      <c r="DF22" s="99"/>
      <c r="DG22" s="100"/>
      <c r="DH22" s="95"/>
      <c r="DI22" s="95"/>
      <c r="DJ22" s="95"/>
      <c r="DK22" s="96"/>
      <c r="DL22" s="97"/>
      <c r="DM22" s="98"/>
      <c r="DN22" s="97"/>
      <c r="DO22" s="99"/>
      <c r="DP22" s="100"/>
      <c r="DQ22" s="95"/>
      <c r="DR22" s="95"/>
      <c r="DS22" s="95"/>
      <c r="DT22" s="96"/>
      <c r="DU22" s="97"/>
      <c r="DV22" s="98"/>
      <c r="DW22" s="97"/>
      <c r="DX22" s="99"/>
      <c r="DY22" s="100"/>
      <c r="DZ22" s="95"/>
      <c r="EA22" s="95"/>
      <c r="EB22" s="95"/>
      <c r="EC22" s="96"/>
      <c r="ED22" s="97"/>
      <c r="EE22" s="98"/>
      <c r="EF22" s="97"/>
      <c r="EG22" s="99"/>
      <c r="EH22" s="100"/>
      <c r="EI22" s="95"/>
      <c r="EJ22" s="95"/>
      <c r="EK22" s="95"/>
      <c r="EL22" s="96"/>
      <c r="EM22" s="97"/>
      <c r="EN22" s="98"/>
      <c r="EO22" s="97"/>
      <c r="EP22" s="99"/>
      <c r="EQ22" s="100"/>
      <c r="ER22" s="95"/>
      <c r="ES22" s="95"/>
      <c r="ET22" s="95"/>
      <c r="EU22" s="96"/>
      <c r="EV22" s="97"/>
      <c r="EW22" s="98"/>
      <c r="EX22" s="97"/>
      <c r="EY22" s="99"/>
      <c r="EZ22" s="100"/>
      <c r="FA22" s="95"/>
      <c r="FB22" s="95"/>
      <c r="FC22" s="95"/>
      <c r="FD22" s="96"/>
      <c r="FE22" s="97"/>
      <c r="FF22" s="98"/>
      <c r="FG22" s="97"/>
      <c r="FH22" s="99"/>
      <c r="FI22" s="100"/>
      <c r="FJ22" s="95"/>
      <c r="FK22" s="95"/>
      <c r="FL22" s="95"/>
      <c r="FM22" s="96"/>
      <c r="FN22" s="97"/>
      <c r="FO22" s="98"/>
      <c r="FP22" s="97"/>
      <c r="FQ22" s="99"/>
      <c r="FR22" s="100"/>
      <c r="FS22" s="95"/>
      <c r="FT22" s="95"/>
      <c r="FU22" s="95"/>
      <c r="FV22" s="96"/>
      <c r="FW22" s="97"/>
      <c r="FX22" s="98"/>
      <c r="FY22" s="97"/>
      <c r="FZ22" s="99"/>
      <c r="GA22" s="100"/>
      <c r="GB22" s="95"/>
      <c r="GC22" s="95"/>
      <c r="GD22" s="95"/>
      <c r="GE22" s="96"/>
      <c r="GF22" s="97"/>
      <c r="GG22" s="98"/>
      <c r="GH22" s="97"/>
      <c r="GI22" s="99"/>
      <c r="GJ22" s="100"/>
      <c r="GK22" s="95"/>
      <c r="GL22" s="95"/>
      <c r="GM22" s="95"/>
      <c r="GN22" s="96"/>
      <c r="GO22" s="97"/>
      <c r="GP22" s="98"/>
      <c r="GQ22" s="97"/>
      <c r="GR22" s="99"/>
      <c r="GS22" s="100"/>
      <c r="GT22" s="102"/>
      <c r="GU22" s="92">
        <v>18480</v>
      </c>
      <c r="GV22" s="103" t="s">
        <v>79</v>
      </c>
      <c r="GW22" s="103"/>
      <c r="GX22" s="414" t="s">
        <v>173</v>
      </c>
      <c r="GY22" s="415">
        <v>4176</v>
      </c>
      <c r="GZ22" s="77"/>
      <c r="HA22" s="77"/>
    </row>
    <row r="23" spans="1:209" x14ac:dyDescent="0.25">
      <c r="B23" s="77"/>
      <c r="C23" s="77"/>
      <c r="D23" s="35"/>
      <c r="E23" s="36"/>
      <c r="F23" s="37"/>
      <c r="G23" s="38"/>
      <c r="H23" s="39"/>
      <c r="I23" s="40"/>
      <c r="J23" s="58" t="s">
        <v>36</v>
      </c>
      <c r="K23" s="78" t="s">
        <v>49</v>
      </c>
      <c r="L23" s="106">
        <v>19200</v>
      </c>
      <c r="M23" s="80">
        <v>42386</v>
      </c>
      <c r="N23" s="374" t="s">
        <v>143</v>
      </c>
      <c r="O23" s="107">
        <v>23965</v>
      </c>
      <c r="P23" s="123">
        <f t="shared" si="1"/>
        <v>4765</v>
      </c>
      <c r="Q23" s="129">
        <v>23</v>
      </c>
      <c r="R23" s="132"/>
      <c r="S23" s="129"/>
      <c r="T23" s="39">
        <f t="shared" si="0"/>
        <v>551195</v>
      </c>
      <c r="U23" s="370" t="s">
        <v>53</v>
      </c>
      <c r="V23" s="371">
        <v>42405</v>
      </c>
      <c r="W23" s="379">
        <v>11790.75</v>
      </c>
      <c r="X23" s="95"/>
      <c r="Y23" s="96"/>
      <c r="Z23" s="97"/>
      <c r="AA23" s="98"/>
      <c r="AB23" s="97"/>
      <c r="AC23" s="99"/>
      <c r="AD23" s="100"/>
      <c r="AE23" s="95"/>
      <c r="AF23" s="95"/>
      <c r="AG23" s="95"/>
      <c r="AH23" s="96"/>
      <c r="AI23" s="97"/>
      <c r="AJ23" s="98"/>
      <c r="AK23" s="97"/>
      <c r="AL23" s="99"/>
      <c r="AM23" s="100"/>
      <c r="AN23" s="95"/>
      <c r="AO23" s="95"/>
      <c r="AP23" s="95"/>
      <c r="AQ23" s="96"/>
      <c r="AR23" s="97"/>
      <c r="AS23" s="98"/>
      <c r="AT23" s="97"/>
      <c r="AU23" s="99"/>
      <c r="AV23" s="100"/>
      <c r="AW23" s="95"/>
      <c r="AX23" s="95"/>
      <c r="AY23" s="95"/>
      <c r="AZ23" s="96"/>
      <c r="BA23" s="97"/>
      <c r="BB23" s="98"/>
      <c r="BC23" s="97"/>
      <c r="BD23" s="99"/>
      <c r="BE23" s="100"/>
      <c r="BF23" s="95"/>
      <c r="BG23" s="95"/>
      <c r="BH23" s="95"/>
      <c r="BI23" s="96"/>
      <c r="BJ23" s="97"/>
      <c r="BK23" s="98"/>
      <c r="BL23" s="97"/>
      <c r="BM23" s="99"/>
      <c r="BN23" s="100"/>
      <c r="BO23" s="95"/>
      <c r="BP23" s="95"/>
      <c r="BQ23" s="95"/>
      <c r="BR23" s="96"/>
      <c r="BS23" s="97"/>
      <c r="BT23" s="98"/>
      <c r="BU23" s="97"/>
      <c r="BV23" s="99"/>
      <c r="BW23" s="100"/>
      <c r="BX23" s="95"/>
      <c r="BY23" s="95"/>
      <c r="BZ23" s="95"/>
      <c r="CA23" s="96"/>
      <c r="CB23" s="97"/>
      <c r="CC23" s="98"/>
      <c r="CD23" s="97"/>
      <c r="CE23" s="99"/>
      <c r="CF23" s="100"/>
      <c r="CG23" s="95"/>
      <c r="CH23" s="95"/>
      <c r="CI23" s="95"/>
      <c r="CJ23" s="96"/>
      <c r="CK23" s="97"/>
      <c r="CL23" s="98"/>
      <c r="CM23" s="97"/>
      <c r="CN23" s="99"/>
      <c r="CO23" s="100"/>
      <c r="CP23" s="95"/>
      <c r="CQ23" s="95"/>
      <c r="CR23" s="95"/>
      <c r="CS23" s="96"/>
      <c r="CT23" s="97"/>
      <c r="CU23" s="98"/>
      <c r="CV23" s="97"/>
      <c r="CW23" s="99"/>
      <c r="CX23" s="100"/>
      <c r="CY23" s="95"/>
      <c r="CZ23" s="95"/>
      <c r="DA23" s="95"/>
      <c r="DB23" s="96"/>
      <c r="DC23" s="97"/>
      <c r="DD23" s="98"/>
      <c r="DE23" s="97"/>
      <c r="DF23" s="99"/>
      <c r="DG23" s="100"/>
      <c r="DH23" s="95"/>
      <c r="DI23" s="95"/>
      <c r="DJ23" s="95"/>
      <c r="DK23" s="96"/>
      <c r="DL23" s="97"/>
      <c r="DM23" s="98"/>
      <c r="DN23" s="97"/>
      <c r="DO23" s="99"/>
      <c r="DP23" s="100"/>
      <c r="DQ23" s="95"/>
      <c r="DR23" s="95"/>
      <c r="DS23" s="95"/>
      <c r="DT23" s="96"/>
      <c r="DU23" s="97"/>
      <c r="DV23" s="98"/>
      <c r="DW23" s="97"/>
      <c r="DX23" s="99"/>
      <c r="DY23" s="100"/>
      <c r="DZ23" s="95"/>
      <c r="EA23" s="95"/>
      <c r="EB23" s="95"/>
      <c r="EC23" s="96"/>
      <c r="ED23" s="97"/>
      <c r="EE23" s="98"/>
      <c r="EF23" s="97"/>
      <c r="EG23" s="99"/>
      <c r="EH23" s="100"/>
      <c r="EI23" s="95"/>
      <c r="EJ23" s="95"/>
      <c r="EK23" s="95"/>
      <c r="EL23" s="96"/>
      <c r="EM23" s="97"/>
      <c r="EN23" s="98"/>
      <c r="EO23" s="97"/>
      <c r="EP23" s="99"/>
      <c r="EQ23" s="100"/>
      <c r="ER23" s="95"/>
      <c r="ES23" s="95"/>
      <c r="ET23" s="95"/>
      <c r="EU23" s="96"/>
      <c r="EV23" s="97"/>
      <c r="EW23" s="98"/>
      <c r="EX23" s="97"/>
      <c r="EY23" s="99"/>
      <c r="EZ23" s="100"/>
      <c r="FA23" s="95"/>
      <c r="FB23" s="95"/>
      <c r="FC23" s="95"/>
      <c r="FD23" s="96"/>
      <c r="FE23" s="97"/>
      <c r="FF23" s="98"/>
      <c r="FG23" s="97"/>
      <c r="FH23" s="99"/>
      <c r="FI23" s="100"/>
      <c r="FJ23" s="95"/>
      <c r="FK23" s="95"/>
      <c r="FL23" s="95"/>
      <c r="FM23" s="96"/>
      <c r="FN23" s="97"/>
      <c r="FO23" s="98"/>
      <c r="FP23" s="97"/>
      <c r="FQ23" s="99"/>
      <c r="FR23" s="100"/>
      <c r="FS23" s="95"/>
      <c r="FT23" s="95"/>
      <c r="FU23" s="95"/>
      <c r="FV23" s="96"/>
      <c r="FW23" s="97"/>
      <c r="FX23" s="98"/>
      <c r="FY23" s="97"/>
      <c r="FZ23" s="99"/>
      <c r="GA23" s="100"/>
      <c r="GB23" s="95"/>
      <c r="GC23" s="95"/>
      <c r="GD23" s="95"/>
      <c r="GE23" s="96"/>
      <c r="GF23" s="97"/>
      <c r="GG23" s="98"/>
      <c r="GH23" s="97"/>
      <c r="GI23" s="99"/>
      <c r="GJ23" s="100"/>
      <c r="GK23" s="95"/>
      <c r="GL23" s="95"/>
      <c r="GM23" s="95"/>
      <c r="GN23" s="96"/>
      <c r="GO23" s="97"/>
      <c r="GP23" s="98"/>
      <c r="GQ23" s="97"/>
      <c r="GR23" s="99"/>
      <c r="GS23" s="100"/>
      <c r="GT23" s="133"/>
      <c r="GU23" s="92">
        <v>18480</v>
      </c>
      <c r="GV23" s="103" t="s">
        <v>81</v>
      </c>
      <c r="GW23" s="103"/>
      <c r="GX23" s="145" t="s">
        <v>197</v>
      </c>
      <c r="GY23" s="417">
        <v>4176</v>
      </c>
      <c r="GZ23" s="77"/>
      <c r="HA23" s="77"/>
    </row>
    <row r="24" spans="1:209" ht="26.25" x14ac:dyDescent="0.25">
      <c r="A24"/>
      <c r="B24" s="77"/>
      <c r="C24" s="77"/>
      <c r="D24" s="35"/>
      <c r="E24" s="36"/>
      <c r="F24" s="37"/>
      <c r="G24" s="38"/>
      <c r="H24" s="39"/>
      <c r="I24" s="40"/>
      <c r="J24" s="58" t="s">
        <v>144</v>
      </c>
      <c r="K24" s="78" t="s">
        <v>50</v>
      </c>
      <c r="L24" s="106">
        <v>16170</v>
      </c>
      <c r="M24" s="80">
        <v>42387</v>
      </c>
      <c r="N24" s="366" t="s">
        <v>147</v>
      </c>
      <c r="O24" s="107">
        <f>29985-358.38</f>
        <v>29626.62</v>
      </c>
      <c r="P24" s="123">
        <f t="shared" si="1"/>
        <v>13456.619999999999</v>
      </c>
      <c r="Q24" s="134">
        <v>23</v>
      </c>
      <c r="R24" s="135"/>
      <c r="S24" s="135"/>
      <c r="T24" s="39">
        <f t="shared" si="0"/>
        <v>681412.26</v>
      </c>
      <c r="U24" s="370" t="s">
        <v>53</v>
      </c>
      <c r="V24" s="371">
        <v>42408</v>
      </c>
      <c r="W24" s="368">
        <v>14871.75</v>
      </c>
      <c r="X24" s="95"/>
      <c r="Y24" s="96"/>
      <c r="Z24" s="97"/>
      <c r="AA24" s="98"/>
      <c r="AB24" s="97"/>
      <c r="AC24" s="99"/>
      <c r="AD24" s="100"/>
      <c r="AE24" s="95"/>
      <c r="AF24" s="95"/>
      <c r="AG24" s="95"/>
      <c r="AH24" s="96"/>
      <c r="AI24" s="97"/>
      <c r="AJ24" s="98"/>
      <c r="AK24" s="97"/>
      <c r="AL24" s="99"/>
      <c r="AM24" s="100"/>
      <c r="AN24" s="95"/>
      <c r="AO24" s="95"/>
      <c r="AP24" s="95"/>
      <c r="AQ24" s="96"/>
      <c r="AR24" s="97"/>
      <c r="AS24" s="98"/>
      <c r="AT24" s="97"/>
      <c r="AU24" s="99"/>
      <c r="AV24" s="100"/>
      <c r="AW24" s="95"/>
      <c r="AX24" s="95"/>
      <c r="AY24" s="95"/>
      <c r="AZ24" s="96"/>
      <c r="BA24" s="97"/>
      <c r="BB24" s="98"/>
      <c r="BC24" s="97"/>
      <c r="BD24" s="99"/>
      <c r="BE24" s="100"/>
      <c r="BF24" s="95"/>
      <c r="BG24" s="95"/>
      <c r="BH24" s="95"/>
      <c r="BI24" s="96"/>
      <c r="BJ24" s="97"/>
      <c r="BK24" s="98"/>
      <c r="BL24" s="97"/>
      <c r="BM24" s="99"/>
      <c r="BN24" s="100"/>
      <c r="BO24" s="95"/>
      <c r="BP24" s="95"/>
      <c r="BQ24" s="95"/>
      <c r="BR24" s="96"/>
      <c r="BS24" s="97"/>
      <c r="BT24" s="98"/>
      <c r="BU24" s="97"/>
      <c r="BV24" s="99"/>
      <c r="BW24" s="100"/>
      <c r="BX24" s="95"/>
      <c r="BY24" s="95"/>
      <c r="BZ24" s="95"/>
      <c r="CA24" s="96"/>
      <c r="CB24" s="97"/>
      <c r="CC24" s="98"/>
      <c r="CD24" s="97"/>
      <c r="CE24" s="99"/>
      <c r="CF24" s="100"/>
      <c r="CG24" s="95"/>
      <c r="CH24" s="95"/>
      <c r="CI24" s="95"/>
      <c r="CJ24" s="96"/>
      <c r="CK24" s="97"/>
      <c r="CL24" s="98"/>
      <c r="CM24" s="97"/>
      <c r="CN24" s="99"/>
      <c r="CO24" s="100"/>
      <c r="CP24" s="95"/>
      <c r="CQ24" s="95"/>
      <c r="CR24" s="95"/>
      <c r="CS24" s="96"/>
      <c r="CT24" s="97"/>
      <c r="CU24" s="98"/>
      <c r="CV24" s="97"/>
      <c r="CW24" s="99"/>
      <c r="CX24" s="100"/>
      <c r="CY24" s="95"/>
      <c r="CZ24" s="95"/>
      <c r="DA24" s="95"/>
      <c r="DB24" s="96"/>
      <c r="DC24" s="97"/>
      <c r="DD24" s="98"/>
      <c r="DE24" s="97"/>
      <c r="DF24" s="99"/>
      <c r="DG24" s="100"/>
      <c r="DH24" s="95"/>
      <c r="DI24" s="95"/>
      <c r="DJ24" s="95"/>
      <c r="DK24" s="96"/>
      <c r="DL24" s="97"/>
      <c r="DM24" s="98"/>
      <c r="DN24" s="97"/>
      <c r="DO24" s="99"/>
      <c r="DP24" s="100"/>
      <c r="DQ24" s="95"/>
      <c r="DR24" s="95"/>
      <c r="DS24" s="95"/>
      <c r="DT24" s="96"/>
      <c r="DU24" s="97"/>
      <c r="DV24" s="98"/>
      <c r="DW24" s="97"/>
      <c r="DX24" s="99"/>
      <c r="DY24" s="100"/>
      <c r="DZ24" s="95"/>
      <c r="EA24" s="95"/>
      <c r="EB24" s="95"/>
      <c r="EC24" s="96"/>
      <c r="ED24" s="97"/>
      <c r="EE24" s="98"/>
      <c r="EF24" s="97"/>
      <c r="EG24" s="99"/>
      <c r="EH24" s="100"/>
      <c r="EI24" s="95"/>
      <c r="EJ24" s="95"/>
      <c r="EK24" s="95"/>
      <c r="EL24" s="96"/>
      <c r="EM24" s="97"/>
      <c r="EN24" s="98"/>
      <c r="EO24" s="97"/>
      <c r="EP24" s="99"/>
      <c r="EQ24" s="100"/>
      <c r="ER24" s="95"/>
      <c r="ES24" s="95"/>
      <c r="ET24" s="95"/>
      <c r="EU24" s="96"/>
      <c r="EV24" s="97"/>
      <c r="EW24" s="98"/>
      <c r="EX24" s="97"/>
      <c r="EY24" s="99"/>
      <c r="EZ24" s="100"/>
      <c r="FA24" s="95"/>
      <c r="FB24" s="95"/>
      <c r="FC24" s="95"/>
      <c r="FD24" s="96"/>
      <c r="FE24" s="97"/>
      <c r="FF24" s="98"/>
      <c r="FG24" s="97"/>
      <c r="FH24" s="99"/>
      <c r="FI24" s="100"/>
      <c r="FJ24" s="95"/>
      <c r="FK24" s="95"/>
      <c r="FL24" s="95"/>
      <c r="FM24" s="96"/>
      <c r="FN24" s="97"/>
      <c r="FO24" s="98"/>
      <c r="FP24" s="97"/>
      <c r="FQ24" s="99"/>
      <c r="FR24" s="100"/>
      <c r="FS24" s="95"/>
      <c r="FT24" s="95"/>
      <c r="FU24" s="95"/>
      <c r="FV24" s="96"/>
      <c r="FW24" s="97"/>
      <c r="FX24" s="98"/>
      <c r="FY24" s="97"/>
      <c r="FZ24" s="99"/>
      <c r="GA24" s="100"/>
      <c r="GB24" s="95"/>
      <c r="GC24" s="95"/>
      <c r="GD24" s="95"/>
      <c r="GE24" s="96"/>
      <c r="GF24" s="97"/>
      <c r="GG24" s="98"/>
      <c r="GH24" s="97"/>
      <c r="GI24" s="99"/>
      <c r="GJ24" s="100"/>
      <c r="GK24" s="95"/>
      <c r="GL24" s="95"/>
      <c r="GM24" s="95"/>
      <c r="GN24" s="96"/>
      <c r="GO24" s="97"/>
      <c r="GP24" s="98"/>
      <c r="GQ24" s="97"/>
      <c r="GR24" s="99"/>
      <c r="GS24" s="100"/>
      <c r="GT24" s="136"/>
      <c r="GU24" s="92">
        <v>18480</v>
      </c>
      <c r="GV24" s="103" t="s">
        <v>82</v>
      </c>
      <c r="GW24" s="103"/>
      <c r="GX24" s="145" t="s">
        <v>197</v>
      </c>
      <c r="GY24" s="417">
        <v>4176</v>
      </c>
      <c r="GZ24" s="77"/>
      <c r="HA24" s="77"/>
    </row>
    <row r="25" spans="1:209" ht="26.25" x14ac:dyDescent="0.25">
      <c r="A25"/>
      <c r="B25" s="77"/>
      <c r="C25" s="77"/>
      <c r="D25" s="35"/>
      <c r="E25" s="36"/>
      <c r="F25" s="37"/>
      <c r="G25" s="38"/>
      <c r="H25" s="39"/>
      <c r="I25" s="40"/>
      <c r="J25" s="58" t="s">
        <v>145</v>
      </c>
      <c r="K25" s="78" t="s">
        <v>51</v>
      </c>
      <c r="L25" s="106">
        <v>16070</v>
      </c>
      <c r="M25" s="80">
        <v>42388</v>
      </c>
      <c r="N25" s="366" t="s">
        <v>148</v>
      </c>
      <c r="O25" s="107">
        <f>28890-232.98</f>
        <v>28657.02</v>
      </c>
      <c r="P25" s="123">
        <f t="shared" si="1"/>
        <v>12587.02</v>
      </c>
      <c r="Q25" s="129">
        <v>23</v>
      </c>
      <c r="R25" s="135"/>
      <c r="S25" s="135"/>
      <c r="T25" s="39">
        <f t="shared" si="0"/>
        <v>659111.46</v>
      </c>
      <c r="U25" s="370" t="s">
        <v>53</v>
      </c>
      <c r="V25" s="371">
        <v>42408</v>
      </c>
      <c r="W25" s="368">
        <v>14694</v>
      </c>
      <c r="X25" s="95"/>
      <c r="Y25" s="96"/>
      <c r="Z25" s="97"/>
      <c r="AA25" s="98"/>
      <c r="AB25" s="97"/>
      <c r="AC25" s="99"/>
      <c r="AD25" s="100"/>
      <c r="AE25" s="95"/>
      <c r="AF25" s="95"/>
      <c r="AG25" s="95"/>
      <c r="AH25" s="96"/>
      <c r="AI25" s="97"/>
      <c r="AJ25" s="98"/>
      <c r="AK25" s="97"/>
      <c r="AL25" s="99"/>
      <c r="AM25" s="100"/>
      <c r="AN25" s="95"/>
      <c r="AO25" s="95"/>
      <c r="AP25" s="95"/>
      <c r="AQ25" s="96"/>
      <c r="AR25" s="97"/>
      <c r="AS25" s="98"/>
      <c r="AT25" s="97"/>
      <c r="AU25" s="99"/>
      <c r="AV25" s="100"/>
      <c r="AW25" s="95"/>
      <c r="AX25" s="95"/>
      <c r="AY25" s="95"/>
      <c r="AZ25" s="96"/>
      <c r="BA25" s="97"/>
      <c r="BB25" s="98"/>
      <c r="BC25" s="97"/>
      <c r="BD25" s="99"/>
      <c r="BE25" s="100"/>
      <c r="BF25" s="95"/>
      <c r="BG25" s="95"/>
      <c r="BH25" s="95"/>
      <c r="BI25" s="96"/>
      <c r="BJ25" s="97"/>
      <c r="BK25" s="98"/>
      <c r="BL25" s="97"/>
      <c r="BM25" s="99"/>
      <c r="BN25" s="100"/>
      <c r="BO25" s="95"/>
      <c r="BP25" s="95"/>
      <c r="BQ25" s="95"/>
      <c r="BR25" s="96"/>
      <c r="BS25" s="97"/>
      <c r="BT25" s="98"/>
      <c r="BU25" s="97"/>
      <c r="BV25" s="99"/>
      <c r="BW25" s="100"/>
      <c r="BX25" s="95"/>
      <c r="BY25" s="95"/>
      <c r="BZ25" s="95"/>
      <c r="CA25" s="96"/>
      <c r="CB25" s="97"/>
      <c r="CC25" s="98"/>
      <c r="CD25" s="97"/>
      <c r="CE25" s="99"/>
      <c r="CF25" s="100"/>
      <c r="CG25" s="95"/>
      <c r="CH25" s="95"/>
      <c r="CI25" s="95"/>
      <c r="CJ25" s="96"/>
      <c r="CK25" s="97"/>
      <c r="CL25" s="98"/>
      <c r="CM25" s="97"/>
      <c r="CN25" s="99"/>
      <c r="CO25" s="100"/>
      <c r="CP25" s="95"/>
      <c r="CQ25" s="95"/>
      <c r="CR25" s="95"/>
      <c r="CS25" s="96"/>
      <c r="CT25" s="97"/>
      <c r="CU25" s="98"/>
      <c r="CV25" s="97"/>
      <c r="CW25" s="99"/>
      <c r="CX25" s="100"/>
      <c r="CY25" s="95"/>
      <c r="CZ25" s="95"/>
      <c r="DA25" s="95"/>
      <c r="DB25" s="96"/>
      <c r="DC25" s="97"/>
      <c r="DD25" s="98"/>
      <c r="DE25" s="97"/>
      <c r="DF25" s="99"/>
      <c r="DG25" s="100"/>
      <c r="DH25" s="95"/>
      <c r="DI25" s="95"/>
      <c r="DJ25" s="95"/>
      <c r="DK25" s="96"/>
      <c r="DL25" s="97"/>
      <c r="DM25" s="98"/>
      <c r="DN25" s="97"/>
      <c r="DO25" s="99"/>
      <c r="DP25" s="100"/>
      <c r="DQ25" s="95"/>
      <c r="DR25" s="95"/>
      <c r="DS25" s="95"/>
      <c r="DT25" s="96"/>
      <c r="DU25" s="97"/>
      <c r="DV25" s="98"/>
      <c r="DW25" s="97"/>
      <c r="DX25" s="99"/>
      <c r="DY25" s="100"/>
      <c r="DZ25" s="95"/>
      <c r="EA25" s="95"/>
      <c r="EB25" s="95"/>
      <c r="EC25" s="96"/>
      <c r="ED25" s="97"/>
      <c r="EE25" s="98"/>
      <c r="EF25" s="97"/>
      <c r="EG25" s="99"/>
      <c r="EH25" s="100"/>
      <c r="EI25" s="95"/>
      <c r="EJ25" s="95"/>
      <c r="EK25" s="95"/>
      <c r="EL25" s="96"/>
      <c r="EM25" s="97"/>
      <c r="EN25" s="98"/>
      <c r="EO25" s="97"/>
      <c r="EP25" s="99"/>
      <c r="EQ25" s="100"/>
      <c r="ER25" s="95"/>
      <c r="ES25" s="95"/>
      <c r="ET25" s="95"/>
      <c r="EU25" s="96"/>
      <c r="EV25" s="97"/>
      <c r="EW25" s="98"/>
      <c r="EX25" s="97"/>
      <c r="EY25" s="99"/>
      <c r="EZ25" s="100"/>
      <c r="FA25" s="95"/>
      <c r="FB25" s="95"/>
      <c r="FC25" s="95"/>
      <c r="FD25" s="96"/>
      <c r="FE25" s="97"/>
      <c r="FF25" s="98"/>
      <c r="FG25" s="97"/>
      <c r="FH25" s="99"/>
      <c r="FI25" s="100"/>
      <c r="FJ25" s="95"/>
      <c r="FK25" s="95"/>
      <c r="FL25" s="95"/>
      <c r="FM25" s="96"/>
      <c r="FN25" s="97"/>
      <c r="FO25" s="98"/>
      <c r="FP25" s="97"/>
      <c r="FQ25" s="99"/>
      <c r="FR25" s="100"/>
      <c r="FS25" s="95"/>
      <c r="FT25" s="95"/>
      <c r="FU25" s="95"/>
      <c r="FV25" s="96"/>
      <c r="FW25" s="97"/>
      <c r="FX25" s="98"/>
      <c r="FY25" s="97"/>
      <c r="FZ25" s="99"/>
      <c r="GA25" s="100"/>
      <c r="GB25" s="95"/>
      <c r="GC25" s="95"/>
      <c r="GD25" s="95"/>
      <c r="GE25" s="96"/>
      <c r="GF25" s="97"/>
      <c r="GG25" s="98"/>
      <c r="GH25" s="97"/>
      <c r="GI25" s="99"/>
      <c r="GJ25" s="100"/>
      <c r="GK25" s="95"/>
      <c r="GL25" s="95"/>
      <c r="GM25" s="95"/>
      <c r="GN25" s="96"/>
      <c r="GO25" s="97"/>
      <c r="GP25" s="98"/>
      <c r="GQ25" s="97"/>
      <c r="GR25" s="99"/>
      <c r="GS25" s="100"/>
      <c r="GT25" s="102"/>
      <c r="GU25" s="92">
        <v>18480</v>
      </c>
      <c r="GV25" s="103" t="s">
        <v>83</v>
      </c>
      <c r="GW25" s="103"/>
      <c r="GX25" s="145" t="s">
        <v>197</v>
      </c>
      <c r="GY25" s="417">
        <v>4176</v>
      </c>
      <c r="GZ25" s="77"/>
      <c r="HA25" s="77"/>
    </row>
    <row r="26" spans="1:209" x14ac:dyDescent="0.25">
      <c r="A26"/>
      <c r="B26" s="77"/>
      <c r="C26" s="77"/>
      <c r="D26" s="35"/>
      <c r="E26" s="36"/>
      <c r="F26" s="37"/>
      <c r="G26" s="38"/>
      <c r="H26" s="39"/>
      <c r="I26" s="40"/>
      <c r="J26" s="58" t="s">
        <v>32</v>
      </c>
      <c r="K26" s="78" t="s">
        <v>52</v>
      </c>
      <c r="L26" s="106">
        <v>24680</v>
      </c>
      <c r="M26" s="80">
        <v>42389</v>
      </c>
      <c r="N26" s="81" t="s">
        <v>88</v>
      </c>
      <c r="O26" s="107">
        <v>24680.044999999998</v>
      </c>
      <c r="P26" s="123">
        <f t="shared" si="1"/>
        <v>4.499999999825377E-2</v>
      </c>
      <c r="Q26" s="129">
        <v>22.5</v>
      </c>
      <c r="R26" s="129"/>
      <c r="S26" s="129"/>
      <c r="T26" s="39">
        <f>Q26*O26</f>
        <v>555301.01249999995</v>
      </c>
      <c r="U26" s="355" t="s">
        <v>53</v>
      </c>
      <c r="V26" s="120">
        <v>42389</v>
      </c>
      <c r="W26" s="130">
        <v>25382</v>
      </c>
      <c r="X26" s="95"/>
      <c r="Y26" s="96"/>
      <c r="Z26" s="97"/>
      <c r="AA26" s="98"/>
      <c r="AB26" s="97"/>
      <c r="AC26" s="99"/>
      <c r="AD26" s="100"/>
      <c r="AE26" s="95"/>
      <c r="AF26" s="95"/>
      <c r="AG26" s="95"/>
      <c r="AH26" s="96"/>
      <c r="AI26" s="97"/>
      <c r="AJ26" s="98"/>
      <c r="AK26" s="97"/>
      <c r="AL26" s="99"/>
      <c r="AM26" s="100"/>
      <c r="AN26" s="95"/>
      <c r="AO26" s="95"/>
      <c r="AP26" s="95"/>
      <c r="AQ26" s="96"/>
      <c r="AR26" s="97"/>
      <c r="AS26" s="98"/>
      <c r="AT26" s="97"/>
      <c r="AU26" s="99"/>
      <c r="AV26" s="100"/>
      <c r="AW26" s="95"/>
      <c r="AX26" s="95"/>
      <c r="AY26" s="95"/>
      <c r="AZ26" s="96"/>
      <c r="BA26" s="97"/>
      <c r="BB26" s="98"/>
      <c r="BC26" s="97"/>
      <c r="BD26" s="99"/>
      <c r="BE26" s="100"/>
      <c r="BF26" s="95"/>
      <c r="BG26" s="95"/>
      <c r="BH26" s="95"/>
      <c r="BI26" s="96"/>
      <c r="BJ26" s="97"/>
      <c r="BK26" s="98"/>
      <c r="BL26" s="97"/>
      <c r="BM26" s="99"/>
      <c r="BN26" s="100"/>
      <c r="BO26" s="95"/>
      <c r="BP26" s="95"/>
      <c r="BQ26" s="95"/>
      <c r="BR26" s="96"/>
      <c r="BS26" s="97"/>
      <c r="BT26" s="98"/>
      <c r="BU26" s="97"/>
      <c r="BV26" s="99"/>
      <c r="BW26" s="100"/>
      <c r="BX26" s="95"/>
      <c r="BY26" s="95"/>
      <c r="BZ26" s="95"/>
      <c r="CA26" s="96"/>
      <c r="CB26" s="97"/>
      <c r="CC26" s="98"/>
      <c r="CD26" s="97"/>
      <c r="CE26" s="99"/>
      <c r="CF26" s="100"/>
      <c r="CG26" s="95"/>
      <c r="CH26" s="95"/>
      <c r="CI26" s="95"/>
      <c r="CJ26" s="96"/>
      <c r="CK26" s="97"/>
      <c r="CL26" s="98"/>
      <c r="CM26" s="97"/>
      <c r="CN26" s="99"/>
      <c r="CO26" s="100"/>
      <c r="CP26" s="95"/>
      <c r="CQ26" s="95"/>
      <c r="CR26" s="95"/>
      <c r="CS26" s="96"/>
      <c r="CT26" s="97"/>
      <c r="CU26" s="98"/>
      <c r="CV26" s="97"/>
      <c r="CW26" s="99"/>
      <c r="CX26" s="100"/>
      <c r="CY26" s="95"/>
      <c r="CZ26" s="95"/>
      <c r="DA26" s="95"/>
      <c r="DB26" s="96"/>
      <c r="DC26" s="97"/>
      <c r="DD26" s="98"/>
      <c r="DE26" s="97"/>
      <c r="DF26" s="99"/>
      <c r="DG26" s="100"/>
      <c r="DH26" s="95"/>
      <c r="DI26" s="95"/>
      <c r="DJ26" s="95"/>
      <c r="DK26" s="96"/>
      <c r="DL26" s="97"/>
      <c r="DM26" s="98"/>
      <c r="DN26" s="97"/>
      <c r="DO26" s="99"/>
      <c r="DP26" s="100"/>
      <c r="DQ26" s="95"/>
      <c r="DR26" s="95"/>
      <c r="DS26" s="95"/>
      <c r="DT26" s="96"/>
      <c r="DU26" s="97"/>
      <c r="DV26" s="98"/>
      <c r="DW26" s="97"/>
      <c r="DX26" s="99"/>
      <c r="DY26" s="100"/>
      <c r="DZ26" s="95"/>
      <c r="EA26" s="95"/>
      <c r="EB26" s="95"/>
      <c r="EC26" s="96"/>
      <c r="ED26" s="97"/>
      <c r="EE26" s="98"/>
      <c r="EF26" s="97"/>
      <c r="EG26" s="99"/>
      <c r="EH26" s="100"/>
      <c r="EI26" s="95"/>
      <c r="EJ26" s="95"/>
      <c r="EK26" s="95"/>
      <c r="EL26" s="96"/>
      <c r="EM26" s="97"/>
      <c r="EN26" s="98"/>
      <c r="EO26" s="97"/>
      <c r="EP26" s="99"/>
      <c r="EQ26" s="100"/>
      <c r="ER26" s="95"/>
      <c r="ES26" s="95"/>
      <c r="ET26" s="95"/>
      <c r="EU26" s="96"/>
      <c r="EV26" s="97"/>
      <c r="EW26" s="98"/>
      <c r="EX26" s="97"/>
      <c r="EY26" s="99"/>
      <c r="EZ26" s="100"/>
      <c r="FA26" s="95"/>
      <c r="FB26" s="95"/>
      <c r="FC26" s="95"/>
      <c r="FD26" s="96"/>
      <c r="FE26" s="97"/>
      <c r="FF26" s="98"/>
      <c r="FG26" s="97"/>
      <c r="FH26" s="99"/>
      <c r="FI26" s="100"/>
      <c r="FJ26" s="95"/>
      <c r="FK26" s="95"/>
      <c r="FL26" s="95"/>
      <c r="FM26" s="96"/>
      <c r="FN26" s="97"/>
      <c r="FO26" s="98"/>
      <c r="FP26" s="97"/>
      <c r="FQ26" s="99"/>
      <c r="FR26" s="100"/>
      <c r="FS26" s="95"/>
      <c r="FT26" s="95"/>
      <c r="FU26" s="95"/>
      <c r="FV26" s="96"/>
      <c r="FW26" s="97"/>
      <c r="FX26" s="98"/>
      <c r="FY26" s="97"/>
      <c r="FZ26" s="99"/>
      <c r="GA26" s="100"/>
      <c r="GB26" s="95"/>
      <c r="GC26" s="95"/>
      <c r="GD26" s="95"/>
      <c r="GE26" s="96"/>
      <c r="GF26" s="97"/>
      <c r="GG26" s="98"/>
      <c r="GH26" s="97"/>
      <c r="GI26" s="99"/>
      <c r="GJ26" s="100"/>
      <c r="GK26" s="95"/>
      <c r="GL26" s="95"/>
      <c r="GM26" s="95"/>
      <c r="GN26" s="96"/>
      <c r="GO26" s="97"/>
      <c r="GP26" s="98"/>
      <c r="GQ26" s="97"/>
      <c r="GR26" s="99"/>
      <c r="GS26" s="100"/>
      <c r="GT26" s="137"/>
      <c r="GU26" s="92">
        <f>11200+8705.2</f>
        <v>19905.2</v>
      </c>
      <c r="GV26" s="138" t="s">
        <v>71</v>
      </c>
      <c r="GW26" s="103"/>
      <c r="GX26" s="145" t="s">
        <v>174</v>
      </c>
      <c r="GY26" s="105">
        <v>0</v>
      </c>
      <c r="GZ26" s="77"/>
      <c r="HA26" s="77"/>
    </row>
    <row r="27" spans="1:209" x14ac:dyDescent="0.25">
      <c r="A27"/>
      <c r="B27" s="77"/>
      <c r="C27" s="77"/>
      <c r="D27" s="35"/>
      <c r="E27" s="36"/>
      <c r="F27" s="37"/>
      <c r="G27" s="38"/>
      <c r="H27" s="39"/>
      <c r="I27" s="40"/>
      <c r="J27" s="58" t="s">
        <v>36</v>
      </c>
      <c r="K27" s="78" t="s">
        <v>47</v>
      </c>
      <c r="L27" s="106">
        <v>19110</v>
      </c>
      <c r="M27" s="80">
        <v>42390</v>
      </c>
      <c r="N27" s="380" t="s">
        <v>156</v>
      </c>
      <c r="O27" s="107">
        <v>24170</v>
      </c>
      <c r="P27" s="123">
        <f t="shared" si="1"/>
        <v>5060</v>
      </c>
      <c r="Q27" s="129">
        <v>23</v>
      </c>
      <c r="R27" s="129"/>
      <c r="S27" s="129"/>
      <c r="T27" s="39">
        <f>Q27*O27</f>
        <v>555910</v>
      </c>
      <c r="U27" s="370" t="s">
        <v>53</v>
      </c>
      <c r="V27" s="371">
        <v>42412</v>
      </c>
      <c r="W27" s="372">
        <v>11850</v>
      </c>
      <c r="X27" s="95"/>
      <c r="Y27" s="96"/>
      <c r="Z27" s="97"/>
      <c r="AA27" s="98"/>
      <c r="AB27" s="97"/>
      <c r="AC27" s="99"/>
      <c r="AD27" s="100"/>
      <c r="AE27" s="95"/>
      <c r="AF27" s="95"/>
      <c r="AG27" s="95"/>
      <c r="AH27" s="96"/>
      <c r="AI27" s="97"/>
      <c r="AJ27" s="98"/>
      <c r="AK27" s="97"/>
      <c r="AL27" s="99"/>
      <c r="AM27" s="100"/>
      <c r="AN27" s="95"/>
      <c r="AO27" s="95"/>
      <c r="AP27" s="95"/>
      <c r="AQ27" s="96"/>
      <c r="AR27" s="97"/>
      <c r="AS27" s="98"/>
      <c r="AT27" s="97"/>
      <c r="AU27" s="99"/>
      <c r="AV27" s="100"/>
      <c r="AW27" s="95"/>
      <c r="AX27" s="95"/>
      <c r="AY27" s="95"/>
      <c r="AZ27" s="96"/>
      <c r="BA27" s="97"/>
      <c r="BB27" s="98"/>
      <c r="BC27" s="97"/>
      <c r="BD27" s="99"/>
      <c r="BE27" s="100"/>
      <c r="BF27" s="95"/>
      <c r="BG27" s="95"/>
      <c r="BH27" s="95"/>
      <c r="BI27" s="96"/>
      <c r="BJ27" s="97"/>
      <c r="BK27" s="98"/>
      <c r="BL27" s="97"/>
      <c r="BM27" s="99"/>
      <c r="BN27" s="100"/>
      <c r="BO27" s="95"/>
      <c r="BP27" s="95"/>
      <c r="BQ27" s="95"/>
      <c r="BR27" s="96"/>
      <c r="BS27" s="97"/>
      <c r="BT27" s="98"/>
      <c r="BU27" s="97"/>
      <c r="BV27" s="99"/>
      <c r="BW27" s="100"/>
      <c r="BX27" s="95"/>
      <c r="BY27" s="95"/>
      <c r="BZ27" s="95"/>
      <c r="CA27" s="96"/>
      <c r="CB27" s="97"/>
      <c r="CC27" s="98"/>
      <c r="CD27" s="97"/>
      <c r="CE27" s="99"/>
      <c r="CF27" s="100"/>
      <c r="CG27" s="95"/>
      <c r="CH27" s="95"/>
      <c r="CI27" s="95"/>
      <c r="CJ27" s="96"/>
      <c r="CK27" s="97"/>
      <c r="CL27" s="98"/>
      <c r="CM27" s="97"/>
      <c r="CN27" s="99"/>
      <c r="CO27" s="100"/>
      <c r="CP27" s="95"/>
      <c r="CQ27" s="95"/>
      <c r="CR27" s="95"/>
      <c r="CS27" s="96"/>
      <c r="CT27" s="97"/>
      <c r="CU27" s="98"/>
      <c r="CV27" s="97"/>
      <c r="CW27" s="99"/>
      <c r="CX27" s="100"/>
      <c r="CY27" s="95"/>
      <c r="CZ27" s="95"/>
      <c r="DA27" s="95"/>
      <c r="DB27" s="96"/>
      <c r="DC27" s="97"/>
      <c r="DD27" s="98"/>
      <c r="DE27" s="97"/>
      <c r="DF27" s="99"/>
      <c r="DG27" s="100"/>
      <c r="DH27" s="95"/>
      <c r="DI27" s="95"/>
      <c r="DJ27" s="95"/>
      <c r="DK27" s="96"/>
      <c r="DL27" s="97"/>
      <c r="DM27" s="98"/>
      <c r="DN27" s="97"/>
      <c r="DO27" s="99"/>
      <c r="DP27" s="100"/>
      <c r="DQ27" s="95"/>
      <c r="DR27" s="95"/>
      <c r="DS27" s="95"/>
      <c r="DT27" s="96"/>
      <c r="DU27" s="97"/>
      <c r="DV27" s="98"/>
      <c r="DW27" s="97"/>
      <c r="DX27" s="99"/>
      <c r="DY27" s="100"/>
      <c r="DZ27" s="95"/>
      <c r="EA27" s="95"/>
      <c r="EB27" s="95"/>
      <c r="EC27" s="96"/>
      <c r="ED27" s="97"/>
      <c r="EE27" s="98"/>
      <c r="EF27" s="97"/>
      <c r="EG27" s="99"/>
      <c r="EH27" s="100"/>
      <c r="EI27" s="95"/>
      <c r="EJ27" s="95"/>
      <c r="EK27" s="95"/>
      <c r="EL27" s="96"/>
      <c r="EM27" s="97"/>
      <c r="EN27" s="98"/>
      <c r="EO27" s="97"/>
      <c r="EP27" s="99"/>
      <c r="EQ27" s="100"/>
      <c r="ER27" s="95"/>
      <c r="ES27" s="95"/>
      <c r="ET27" s="95"/>
      <c r="EU27" s="96"/>
      <c r="EV27" s="97"/>
      <c r="EW27" s="98"/>
      <c r="EX27" s="97"/>
      <c r="EY27" s="99"/>
      <c r="EZ27" s="100"/>
      <c r="FA27" s="95"/>
      <c r="FB27" s="95"/>
      <c r="FC27" s="95"/>
      <c r="FD27" s="96"/>
      <c r="FE27" s="97"/>
      <c r="FF27" s="98"/>
      <c r="FG27" s="97"/>
      <c r="FH27" s="99"/>
      <c r="FI27" s="100"/>
      <c r="FJ27" s="95"/>
      <c r="FK27" s="95"/>
      <c r="FL27" s="95"/>
      <c r="FM27" s="96"/>
      <c r="FN27" s="97"/>
      <c r="FO27" s="98"/>
      <c r="FP27" s="97"/>
      <c r="FQ27" s="99"/>
      <c r="FR27" s="100"/>
      <c r="FS27" s="95"/>
      <c r="FT27" s="95"/>
      <c r="FU27" s="95"/>
      <c r="FV27" s="96"/>
      <c r="FW27" s="97"/>
      <c r="FX27" s="98"/>
      <c r="FY27" s="97"/>
      <c r="FZ27" s="99"/>
      <c r="GA27" s="100"/>
      <c r="GB27" s="95"/>
      <c r="GC27" s="95"/>
      <c r="GD27" s="95"/>
      <c r="GE27" s="96"/>
      <c r="GF27" s="97"/>
      <c r="GG27" s="98"/>
      <c r="GH27" s="97"/>
      <c r="GI27" s="99"/>
      <c r="GJ27" s="100"/>
      <c r="GK27" s="95"/>
      <c r="GL27" s="95"/>
      <c r="GM27" s="95"/>
      <c r="GN27" s="96"/>
      <c r="GO27" s="97"/>
      <c r="GP27" s="98"/>
      <c r="GQ27" s="97"/>
      <c r="GR27" s="99"/>
      <c r="GS27" s="100"/>
      <c r="GT27" s="102"/>
      <c r="GU27" s="92">
        <v>18480</v>
      </c>
      <c r="GV27" s="103" t="s">
        <v>85</v>
      </c>
      <c r="GW27" s="103"/>
      <c r="GX27" s="145" t="s">
        <v>197</v>
      </c>
      <c r="GY27" s="417">
        <v>4176</v>
      </c>
      <c r="GZ27" s="77"/>
      <c r="HA27" s="77"/>
    </row>
    <row r="28" spans="1:209" x14ac:dyDescent="0.25">
      <c r="A28"/>
      <c r="B28" s="77"/>
      <c r="C28" s="77"/>
      <c r="D28" s="35"/>
      <c r="E28" s="36"/>
      <c r="F28" s="37"/>
      <c r="G28" s="38"/>
      <c r="H28" s="39"/>
      <c r="I28" s="40"/>
      <c r="J28" s="58" t="s">
        <v>34</v>
      </c>
      <c r="K28" s="78" t="s">
        <v>42</v>
      </c>
      <c r="L28" s="106">
        <v>11310</v>
      </c>
      <c r="M28" s="80">
        <v>42390</v>
      </c>
      <c r="N28" s="380" t="s">
        <v>146</v>
      </c>
      <c r="O28" s="107">
        <v>14060</v>
      </c>
      <c r="P28" s="123">
        <f t="shared" si="1"/>
        <v>2750</v>
      </c>
      <c r="Q28" s="129">
        <v>23</v>
      </c>
      <c r="R28" s="129"/>
      <c r="S28" s="129"/>
      <c r="T28" s="39">
        <f>Q28*O28</f>
        <v>323380</v>
      </c>
      <c r="U28" s="370" t="s">
        <v>53</v>
      </c>
      <c r="V28" s="371">
        <v>42408</v>
      </c>
      <c r="W28" s="372">
        <v>7702.5</v>
      </c>
      <c r="X28" s="95"/>
      <c r="Y28" s="96"/>
      <c r="Z28" s="97"/>
      <c r="AA28" s="98"/>
      <c r="AB28" s="97"/>
      <c r="AC28" s="99"/>
      <c r="AD28" s="100"/>
      <c r="AE28" s="95"/>
      <c r="AF28" s="95"/>
      <c r="AG28" s="95"/>
      <c r="AH28" s="96"/>
      <c r="AI28" s="97"/>
      <c r="AJ28" s="98"/>
      <c r="AK28" s="97"/>
      <c r="AL28" s="99"/>
      <c r="AM28" s="100"/>
      <c r="AN28" s="95"/>
      <c r="AO28" s="95"/>
      <c r="AP28" s="95"/>
      <c r="AQ28" s="96"/>
      <c r="AR28" s="97"/>
      <c r="AS28" s="98"/>
      <c r="AT28" s="97"/>
      <c r="AU28" s="99"/>
      <c r="AV28" s="100"/>
      <c r="AW28" s="95"/>
      <c r="AX28" s="95"/>
      <c r="AY28" s="95"/>
      <c r="AZ28" s="96"/>
      <c r="BA28" s="97"/>
      <c r="BB28" s="98"/>
      <c r="BC28" s="97"/>
      <c r="BD28" s="99"/>
      <c r="BE28" s="100"/>
      <c r="BF28" s="95"/>
      <c r="BG28" s="95"/>
      <c r="BH28" s="95"/>
      <c r="BI28" s="96"/>
      <c r="BJ28" s="97"/>
      <c r="BK28" s="98"/>
      <c r="BL28" s="97"/>
      <c r="BM28" s="99"/>
      <c r="BN28" s="100"/>
      <c r="BO28" s="95"/>
      <c r="BP28" s="95"/>
      <c r="BQ28" s="95"/>
      <c r="BR28" s="96"/>
      <c r="BS28" s="97"/>
      <c r="BT28" s="98"/>
      <c r="BU28" s="97"/>
      <c r="BV28" s="99"/>
      <c r="BW28" s="100"/>
      <c r="BX28" s="95"/>
      <c r="BY28" s="95"/>
      <c r="BZ28" s="95"/>
      <c r="CA28" s="96"/>
      <c r="CB28" s="97"/>
      <c r="CC28" s="98"/>
      <c r="CD28" s="97"/>
      <c r="CE28" s="99"/>
      <c r="CF28" s="100"/>
      <c r="CG28" s="95"/>
      <c r="CH28" s="95"/>
      <c r="CI28" s="95"/>
      <c r="CJ28" s="96"/>
      <c r="CK28" s="97"/>
      <c r="CL28" s="98"/>
      <c r="CM28" s="97"/>
      <c r="CN28" s="99"/>
      <c r="CO28" s="100"/>
      <c r="CP28" s="95"/>
      <c r="CQ28" s="95"/>
      <c r="CR28" s="95"/>
      <c r="CS28" s="96"/>
      <c r="CT28" s="97"/>
      <c r="CU28" s="98"/>
      <c r="CV28" s="97"/>
      <c r="CW28" s="99"/>
      <c r="CX28" s="100"/>
      <c r="CY28" s="95"/>
      <c r="CZ28" s="95"/>
      <c r="DA28" s="95"/>
      <c r="DB28" s="96"/>
      <c r="DC28" s="97"/>
      <c r="DD28" s="98"/>
      <c r="DE28" s="97"/>
      <c r="DF28" s="99"/>
      <c r="DG28" s="100"/>
      <c r="DH28" s="95"/>
      <c r="DI28" s="95"/>
      <c r="DJ28" s="95"/>
      <c r="DK28" s="96"/>
      <c r="DL28" s="97"/>
      <c r="DM28" s="98"/>
      <c r="DN28" s="97"/>
      <c r="DO28" s="99"/>
      <c r="DP28" s="100"/>
      <c r="DQ28" s="95"/>
      <c r="DR28" s="95"/>
      <c r="DS28" s="95"/>
      <c r="DT28" s="96"/>
      <c r="DU28" s="97"/>
      <c r="DV28" s="98"/>
      <c r="DW28" s="97"/>
      <c r="DX28" s="99"/>
      <c r="DY28" s="100"/>
      <c r="DZ28" s="95"/>
      <c r="EA28" s="95"/>
      <c r="EB28" s="95"/>
      <c r="EC28" s="96"/>
      <c r="ED28" s="97"/>
      <c r="EE28" s="98"/>
      <c r="EF28" s="97"/>
      <c r="EG28" s="99"/>
      <c r="EH28" s="100"/>
      <c r="EI28" s="95"/>
      <c r="EJ28" s="95"/>
      <c r="EK28" s="95"/>
      <c r="EL28" s="96"/>
      <c r="EM28" s="97"/>
      <c r="EN28" s="98"/>
      <c r="EO28" s="97"/>
      <c r="EP28" s="99"/>
      <c r="EQ28" s="100"/>
      <c r="ER28" s="95"/>
      <c r="ES28" s="95"/>
      <c r="ET28" s="95"/>
      <c r="EU28" s="96"/>
      <c r="EV28" s="97"/>
      <c r="EW28" s="98"/>
      <c r="EX28" s="97"/>
      <c r="EY28" s="99"/>
      <c r="EZ28" s="100"/>
      <c r="FA28" s="95"/>
      <c r="FB28" s="95"/>
      <c r="FC28" s="95"/>
      <c r="FD28" s="96"/>
      <c r="FE28" s="97"/>
      <c r="FF28" s="98"/>
      <c r="FG28" s="97"/>
      <c r="FH28" s="99"/>
      <c r="FI28" s="100"/>
      <c r="FJ28" s="95"/>
      <c r="FK28" s="95"/>
      <c r="FL28" s="95"/>
      <c r="FM28" s="96"/>
      <c r="FN28" s="97"/>
      <c r="FO28" s="98"/>
      <c r="FP28" s="97"/>
      <c r="FQ28" s="99"/>
      <c r="FR28" s="100"/>
      <c r="FS28" s="95"/>
      <c r="FT28" s="95"/>
      <c r="FU28" s="95"/>
      <c r="FV28" s="96"/>
      <c r="FW28" s="97"/>
      <c r="FX28" s="98"/>
      <c r="FY28" s="97"/>
      <c r="FZ28" s="99"/>
      <c r="GA28" s="100"/>
      <c r="GB28" s="95"/>
      <c r="GC28" s="95"/>
      <c r="GD28" s="95"/>
      <c r="GE28" s="96"/>
      <c r="GF28" s="97"/>
      <c r="GG28" s="98"/>
      <c r="GH28" s="97"/>
      <c r="GI28" s="99"/>
      <c r="GJ28" s="100"/>
      <c r="GK28" s="95"/>
      <c r="GL28" s="95"/>
      <c r="GM28" s="95"/>
      <c r="GN28" s="96"/>
      <c r="GO28" s="97"/>
      <c r="GP28" s="98"/>
      <c r="GQ28" s="97"/>
      <c r="GR28" s="99"/>
      <c r="GS28" s="100"/>
      <c r="GT28" s="139"/>
      <c r="GU28" s="92">
        <v>14560</v>
      </c>
      <c r="GV28" s="124" t="s">
        <v>84</v>
      </c>
      <c r="GW28" s="103"/>
      <c r="GX28" s="145" t="s">
        <v>197</v>
      </c>
      <c r="GY28" s="417">
        <v>2784</v>
      </c>
      <c r="GZ28" s="77"/>
      <c r="HA28" s="77"/>
    </row>
    <row r="29" spans="1:209" x14ac:dyDescent="0.25">
      <c r="A29"/>
      <c r="B29" s="77"/>
      <c r="C29" s="77"/>
      <c r="D29" s="35"/>
      <c r="E29" s="36"/>
      <c r="F29" s="37"/>
      <c r="G29" s="38"/>
      <c r="H29" s="39"/>
      <c r="I29" s="40"/>
      <c r="J29" s="58" t="s">
        <v>34</v>
      </c>
      <c r="K29" s="78" t="s">
        <v>42</v>
      </c>
      <c r="L29" s="106">
        <v>10830</v>
      </c>
      <c r="M29" s="80">
        <v>42391</v>
      </c>
      <c r="N29" s="374" t="s">
        <v>153</v>
      </c>
      <c r="O29" s="107">
        <f>13735-105.65</f>
        <v>13629.35</v>
      </c>
      <c r="P29" s="123">
        <f t="shared" si="1"/>
        <v>2799.3500000000004</v>
      </c>
      <c r="Q29" s="129">
        <v>23</v>
      </c>
      <c r="R29" s="129"/>
      <c r="S29" s="129"/>
      <c r="T29" s="39">
        <f>Q29*O29</f>
        <v>313475.05</v>
      </c>
      <c r="U29" s="370" t="s">
        <v>53</v>
      </c>
      <c r="V29" s="371">
        <v>42409</v>
      </c>
      <c r="W29" s="372">
        <v>7702.5</v>
      </c>
      <c r="X29" s="95"/>
      <c r="Y29" s="96"/>
      <c r="Z29" s="97"/>
      <c r="AA29" s="98"/>
      <c r="AB29" s="97"/>
      <c r="AC29" s="99"/>
      <c r="AD29" s="100"/>
      <c r="AE29" s="95"/>
      <c r="AF29" s="95"/>
      <c r="AG29" s="95"/>
      <c r="AH29" s="96"/>
      <c r="AI29" s="97"/>
      <c r="AJ29" s="98"/>
      <c r="AK29" s="97"/>
      <c r="AL29" s="99"/>
      <c r="AM29" s="100"/>
      <c r="AN29" s="95"/>
      <c r="AO29" s="95"/>
      <c r="AP29" s="95"/>
      <c r="AQ29" s="96"/>
      <c r="AR29" s="97"/>
      <c r="AS29" s="98"/>
      <c r="AT29" s="97"/>
      <c r="AU29" s="99"/>
      <c r="AV29" s="100"/>
      <c r="AW29" s="95"/>
      <c r="AX29" s="95"/>
      <c r="AY29" s="95"/>
      <c r="AZ29" s="96"/>
      <c r="BA29" s="97"/>
      <c r="BB29" s="98"/>
      <c r="BC29" s="97"/>
      <c r="BD29" s="99"/>
      <c r="BE29" s="100"/>
      <c r="BF29" s="95"/>
      <c r="BG29" s="95"/>
      <c r="BH29" s="95"/>
      <c r="BI29" s="96"/>
      <c r="BJ29" s="97"/>
      <c r="BK29" s="98"/>
      <c r="BL29" s="97"/>
      <c r="BM29" s="99"/>
      <c r="BN29" s="100"/>
      <c r="BO29" s="95"/>
      <c r="BP29" s="95"/>
      <c r="BQ29" s="95"/>
      <c r="BR29" s="96"/>
      <c r="BS29" s="97"/>
      <c r="BT29" s="98"/>
      <c r="BU29" s="97"/>
      <c r="BV29" s="99"/>
      <c r="BW29" s="100"/>
      <c r="BX29" s="95"/>
      <c r="BY29" s="95"/>
      <c r="BZ29" s="95"/>
      <c r="CA29" s="96"/>
      <c r="CB29" s="97"/>
      <c r="CC29" s="98"/>
      <c r="CD29" s="97"/>
      <c r="CE29" s="99"/>
      <c r="CF29" s="100"/>
      <c r="CG29" s="95"/>
      <c r="CH29" s="95"/>
      <c r="CI29" s="95"/>
      <c r="CJ29" s="96"/>
      <c r="CK29" s="97"/>
      <c r="CL29" s="98"/>
      <c r="CM29" s="97"/>
      <c r="CN29" s="99"/>
      <c r="CO29" s="100"/>
      <c r="CP29" s="95"/>
      <c r="CQ29" s="95"/>
      <c r="CR29" s="95"/>
      <c r="CS29" s="96"/>
      <c r="CT29" s="97"/>
      <c r="CU29" s="98"/>
      <c r="CV29" s="97"/>
      <c r="CW29" s="99"/>
      <c r="CX29" s="100"/>
      <c r="CY29" s="95"/>
      <c r="CZ29" s="95"/>
      <c r="DA29" s="95"/>
      <c r="DB29" s="96"/>
      <c r="DC29" s="97"/>
      <c r="DD29" s="98"/>
      <c r="DE29" s="97"/>
      <c r="DF29" s="99"/>
      <c r="DG29" s="100"/>
      <c r="DH29" s="95"/>
      <c r="DI29" s="95"/>
      <c r="DJ29" s="95"/>
      <c r="DK29" s="96"/>
      <c r="DL29" s="97"/>
      <c r="DM29" s="98"/>
      <c r="DN29" s="97"/>
      <c r="DO29" s="99"/>
      <c r="DP29" s="100"/>
      <c r="DQ29" s="95"/>
      <c r="DR29" s="95"/>
      <c r="DS29" s="95"/>
      <c r="DT29" s="96"/>
      <c r="DU29" s="97"/>
      <c r="DV29" s="98"/>
      <c r="DW29" s="97"/>
      <c r="DX29" s="99"/>
      <c r="DY29" s="100"/>
      <c r="DZ29" s="95"/>
      <c r="EA29" s="95"/>
      <c r="EB29" s="95"/>
      <c r="EC29" s="96"/>
      <c r="ED29" s="97"/>
      <c r="EE29" s="98"/>
      <c r="EF29" s="97"/>
      <c r="EG29" s="99"/>
      <c r="EH29" s="100"/>
      <c r="EI29" s="95"/>
      <c r="EJ29" s="95"/>
      <c r="EK29" s="95"/>
      <c r="EL29" s="96"/>
      <c r="EM29" s="97"/>
      <c r="EN29" s="98"/>
      <c r="EO29" s="97"/>
      <c r="EP29" s="99"/>
      <c r="EQ29" s="100"/>
      <c r="ER29" s="95"/>
      <c r="ES29" s="95"/>
      <c r="ET29" s="95"/>
      <c r="EU29" s="96"/>
      <c r="EV29" s="97"/>
      <c r="EW29" s="98"/>
      <c r="EX29" s="97"/>
      <c r="EY29" s="99"/>
      <c r="EZ29" s="100"/>
      <c r="FA29" s="95"/>
      <c r="FB29" s="95"/>
      <c r="FC29" s="95"/>
      <c r="FD29" s="96"/>
      <c r="FE29" s="97"/>
      <c r="FF29" s="98"/>
      <c r="FG29" s="97"/>
      <c r="FH29" s="99"/>
      <c r="FI29" s="100"/>
      <c r="FJ29" s="95"/>
      <c r="FK29" s="95"/>
      <c r="FL29" s="95"/>
      <c r="FM29" s="96"/>
      <c r="FN29" s="97"/>
      <c r="FO29" s="98"/>
      <c r="FP29" s="97"/>
      <c r="FQ29" s="99"/>
      <c r="FR29" s="100"/>
      <c r="FS29" s="95"/>
      <c r="FT29" s="95"/>
      <c r="FU29" s="95"/>
      <c r="FV29" s="96"/>
      <c r="FW29" s="97"/>
      <c r="FX29" s="98"/>
      <c r="FY29" s="97"/>
      <c r="FZ29" s="99"/>
      <c r="GA29" s="100"/>
      <c r="GB29" s="95"/>
      <c r="GC29" s="95"/>
      <c r="GD29" s="95"/>
      <c r="GE29" s="96"/>
      <c r="GF29" s="97"/>
      <c r="GG29" s="98"/>
      <c r="GH29" s="97"/>
      <c r="GI29" s="99"/>
      <c r="GJ29" s="100"/>
      <c r="GK29" s="95"/>
      <c r="GL29" s="95"/>
      <c r="GM29" s="95"/>
      <c r="GN29" s="96"/>
      <c r="GO29" s="97"/>
      <c r="GP29" s="98"/>
      <c r="GQ29" s="97"/>
      <c r="GR29" s="99"/>
      <c r="GS29" s="100"/>
      <c r="GT29" s="102"/>
      <c r="GU29" s="92">
        <v>14560</v>
      </c>
      <c r="GV29" s="103" t="s">
        <v>86</v>
      </c>
      <c r="GW29" s="103"/>
      <c r="GX29" s="145" t="s">
        <v>197</v>
      </c>
      <c r="GY29" s="417">
        <v>2784</v>
      </c>
      <c r="GZ29" s="77"/>
      <c r="HA29" s="77"/>
    </row>
    <row r="30" spans="1:209" x14ac:dyDescent="0.25">
      <c r="A30"/>
      <c r="B30" s="77"/>
      <c r="C30" s="77"/>
      <c r="D30" s="35"/>
      <c r="E30" s="36"/>
      <c r="F30" s="37"/>
      <c r="G30" s="38"/>
      <c r="H30" s="39"/>
      <c r="I30" s="40"/>
      <c r="J30" s="58" t="s">
        <v>34</v>
      </c>
      <c r="K30" s="78" t="s">
        <v>49</v>
      </c>
      <c r="L30" s="106">
        <v>16890</v>
      </c>
      <c r="M30" s="80">
        <v>42391</v>
      </c>
      <c r="N30" s="374" t="s">
        <v>166</v>
      </c>
      <c r="O30" s="107">
        <f>21285-106.43</f>
        <v>21178.57</v>
      </c>
      <c r="P30" s="123">
        <f t="shared" si="1"/>
        <v>4288.57</v>
      </c>
      <c r="Q30" s="129">
        <v>23</v>
      </c>
      <c r="R30" s="129"/>
      <c r="S30" s="140"/>
      <c r="T30" s="39">
        <f>Q30*O30+S30+0</f>
        <v>487107.11</v>
      </c>
      <c r="U30" s="370" t="s">
        <v>53</v>
      </c>
      <c r="V30" s="382">
        <v>42415</v>
      </c>
      <c r="W30" s="372">
        <v>11790.75</v>
      </c>
      <c r="X30" s="95"/>
      <c r="Y30" s="96"/>
      <c r="Z30" s="97"/>
      <c r="AA30" s="98"/>
      <c r="AB30" s="97"/>
      <c r="AC30" s="99"/>
      <c r="AD30" s="100"/>
      <c r="AE30" s="95"/>
      <c r="AF30" s="95"/>
      <c r="AG30" s="95"/>
      <c r="AH30" s="96"/>
      <c r="AI30" s="97"/>
      <c r="AJ30" s="98"/>
      <c r="AK30" s="97"/>
      <c r="AL30" s="99"/>
      <c r="AM30" s="100"/>
      <c r="AN30" s="95"/>
      <c r="AO30" s="95"/>
      <c r="AP30" s="95"/>
      <c r="AQ30" s="96"/>
      <c r="AR30" s="97"/>
      <c r="AS30" s="98"/>
      <c r="AT30" s="97"/>
      <c r="AU30" s="99"/>
      <c r="AV30" s="100"/>
      <c r="AW30" s="95"/>
      <c r="AX30" s="95"/>
      <c r="AY30" s="95"/>
      <c r="AZ30" s="96"/>
      <c r="BA30" s="97"/>
      <c r="BB30" s="98"/>
      <c r="BC30" s="97"/>
      <c r="BD30" s="99"/>
      <c r="BE30" s="100"/>
      <c r="BF30" s="95"/>
      <c r="BG30" s="95"/>
      <c r="BH30" s="95"/>
      <c r="BI30" s="96"/>
      <c r="BJ30" s="97"/>
      <c r="BK30" s="98"/>
      <c r="BL30" s="97"/>
      <c r="BM30" s="99"/>
      <c r="BN30" s="100"/>
      <c r="BO30" s="95"/>
      <c r="BP30" s="95"/>
      <c r="BQ30" s="95"/>
      <c r="BR30" s="96"/>
      <c r="BS30" s="97"/>
      <c r="BT30" s="98"/>
      <c r="BU30" s="97"/>
      <c r="BV30" s="99"/>
      <c r="BW30" s="100"/>
      <c r="BX30" s="95"/>
      <c r="BY30" s="95"/>
      <c r="BZ30" s="95"/>
      <c r="CA30" s="96"/>
      <c r="CB30" s="97"/>
      <c r="CC30" s="98"/>
      <c r="CD30" s="97"/>
      <c r="CE30" s="99"/>
      <c r="CF30" s="100"/>
      <c r="CG30" s="95"/>
      <c r="CH30" s="95"/>
      <c r="CI30" s="95"/>
      <c r="CJ30" s="96"/>
      <c r="CK30" s="97"/>
      <c r="CL30" s="98"/>
      <c r="CM30" s="97"/>
      <c r="CN30" s="99"/>
      <c r="CO30" s="100"/>
      <c r="CP30" s="95"/>
      <c r="CQ30" s="95"/>
      <c r="CR30" s="95"/>
      <c r="CS30" s="96"/>
      <c r="CT30" s="97"/>
      <c r="CU30" s="98"/>
      <c r="CV30" s="97"/>
      <c r="CW30" s="99"/>
      <c r="CX30" s="100"/>
      <c r="CY30" s="95"/>
      <c r="CZ30" s="95"/>
      <c r="DA30" s="95"/>
      <c r="DB30" s="96"/>
      <c r="DC30" s="97"/>
      <c r="DD30" s="98"/>
      <c r="DE30" s="97"/>
      <c r="DF30" s="99"/>
      <c r="DG30" s="100"/>
      <c r="DH30" s="95"/>
      <c r="DI30" s="95"/>
      <c r="DJ30" s="95"/>
      <c r="DK30" s="96"/>
      <c r="DL30" s="97"/>
      <c r="DM30" s="98"/>
      <c r="DN30" s="97"/>
      <c r="DO30" s="99"/>
      <c r="DP30" s="100"/>
      <c r="DQ30" s="95"/>
      <c r="DR30" s="95"/>
      <c r="DS30" s="95"/>
      <c r="DT30" s="96"/>
      <c r="DU30" s="97"/>
      <c r="DV30" s="98"/>
      <c r="DW30" s="97"/>
      <c r="DX30" s="99"/>
      <c r="DY30" s="100"/>
      <c r="DZ30" s="95"/>
      <c r="EA30" s="95"/>
      <c r="EB30" s="95"/>
      <c r="EC30" s="96"/>
      <c r="ED30" s="97"/>
      <c r="EE30" s="98"/>
      <c r="EF30" s="97"/>
      <c r="EG30" s="99"/>
      <c r="EH30" s="100"/>
      <c r="EI30" s="95"/>
      <c r="EJ30" s="95"/>
      <c r="EK30" s="95"/>
      <c r="EL30" s="96"/>
      <c r="EM30" s="97"/>
      <c r="EN30" s="98"/>
      <c r="EO30" s="97"/>
      <c r="EP30" s="99"/>
      <c r="EQ30" s="100"/>
      <c r="ER30" s="95"/>
      <c r="ES30" s="95"/>
      <c r="ET30" s="95"/>
      <c r="EU30" s="96"/>
      <c r="EV30" s="97"/>
      <c r="EW30" s="98"/>
      <c r="EX30" s="97"/>
      <c r="EY30" s="99"/>
      <c r="EZ30" s="100"/>
      <c r="FA30" s="95"/>
      <c r="FB30" s="95"/>
      <c r="FC30" s="95"/>
      <c r="FD30" s="96"/>
      <c r="FE30" s="97"/>
      <c r="FF30" s="98"/>
      <c r="FG30" s="97"/>
      <c r="FH30" s="99"/>
      <c r="FI30" s="100"/>
      <c r="FJ30" s="95"/>
      <c r="FK30" s="95"/>
      <c r="FL30" s="95"/>
      <c r="FM30" s="96"/>
      <c r="FN30" s="97"/>
      <c r="FO30" s="98"/>
      <c r="FP30" s="97"/>
      <c r="FQ30" s="99"/>
      <c r="FR30" s="100"/>
      <c r="FS30" s="95"/>
      <c r="FT30" s="95"/>
      <c r="FU30" s="95"/>
      <c r="FV30" s="96"/>
      <c r="FW30" s="97"/>
      <c r="FX30" s="98"/>
      <c r="FY30" s="97"/>
      <c r="FZ30" s="99"/>
      <c r="GA30" s="100"/>
      <c r="GB30" s="95"/>
      <c r="GC30" s="95"/>
      <c r="GD30" s="95"/>
      <c r="GE30" s="96"/>
      <c r="GF30" s="97"/>
      <c r="GG30" s="98"/>
      <c r="GH30" s="97"/>
      <c r="GI30" s="99"/>
      <c r="GJ30" s="100"/>
      <c r="GK30" s="95"/>
      <c r="GL30" s="95"/>
      <c r="GM30" s="95"/>
      <c r="GN30" s="96"/>
      <c r="GO30" s="97"/>
      <c r="GP30" s="98"/>
      <c r="GQ30" s="97"/>
      <c r="GR30" s="99"/>
      <c r="GS30" s="100"/>
      <c r="GT30" s="102"/>
      <c r="GU30" s="92">
        <v>18480</v>
      </c>
      <c r="GV30" s="141" t="s">
        <v>87</v>
      </c>
      <c r="GW30" s="138"/>
      <c r="GX30" s="145" t="s">
        <v>197</v>
      </c>
      <c r="GY30" s="417">
        <v>4176</v>
      </c>
      <c r="GZ30" s="77"/>
      <c r="HA30" s="77"/>
    </row>
    <row r="31" spans="1:209" x14ac:dyDescent="0.25">
      <c r="A31"/>
      <c r="B31" s="77"/>
      <c r="C31" s="77"/>
      <c r="D31" s="35"/>
      <c r="E31" s="36"/>
      <c r="F31" s="37"/>
      <c r="G31" s="38"/>
      <c r="H31" s="39"/>
      <c r="I31" s="40"/>
      <c r="J31" s="58" t="s">
        <v>34</v>
      </c>
      <c r="K31" s="78" t="s">
        <v>102</v>
      </c>
      <c r="L31" s="106">
        <v>21210</v>
      </c>
      <c r="M31" s="80">
        <v>42393</v>
      </c>
      <c r="N31" s="380">
        <v>130</v>
      </c>
      <c r="O31" s="107">
        <v>26760</v>
      </c>
      <c r="P31" s="123">
        <f t="shared" si="1"/>
        <v>5550</v>
      </c>
      <c r="Q31" s="129">
        <v>22.5</v>
      </c>
      <c r="R31" s="129"/>
      <c r="S31" s="129"/>
      <c r="T31" s="39">
        <f>Q31*O31</f>
        <v>602100</v>
      </c>
      <c r="U31" s="370" t="s">
        <v>53</v>
      </c>
      <c r="V31" s="371">
        <v>42415</v>
      </c>
      <c r="W31" s="372">
        <v>14694</v>
      </c>
      <c r="X31" s="95"/>
      <c r="Y31" s="96"/>
      <c r="Z31" s="97"/>
      <c r="AA31" s="98"/>
      <c r="AB31" s="97"/>
      <c r="AC31" s="99"/>
      <c r="AD31" s="100"/>
      <c r="AE31" s="95"/>
      <c r="AF31" s="95"/>
      <c r="AG31" s="95"/>
      <c r="AH31" s="96"/>
      <c r="AI31" s="97"/>
      <c r="AJ31" s="98"/>
      <c r="AK31" s="97"/>
      <c r="AL31" s="99"/>
      <c r="AM31" s="100"/>
      <c r="AN31" s="95"/>
      <c r="AO31" s="95"/>
      <c r="AP31" s="95"/>
      <c r="AQ31" s="96"/>
      <c r="AR31" s="97"/>
      <c r="AS31" s="98"/>
      <c r="AT31" s="97"/>
      <c r="AU31" s="99"/>
      <c r="AV31" s="100"/>
      <c r="AW31" s="95"/>
      <c r="AX31" s="95"/>
      <c r="AY31" s="95"/>
      <c r="AZ31" s="96"/>
      <c r="BA31" s="97"/>
      <c r="BB31" s="98"/>
      <c r="BC31" s="97"/>
      <c r="BD31" s="99"/>
      <c r="BE31" s="100"/>
      <c r="BF31" s="95"/>
      <c r="BG31" s="95"/>
      <c r="BH31" s="95"/>
      <c r="BI31" s="96"/>
      <c r="BJ31" s="97"/>
      <c r="BK31" s="98"/>
      <c r="BL31" s="97"/>
      <c r="BM31" s="99"/>
      <c r="BN31" s="100"/>
      <c r="BO31" s="95"/>
      <c r="BP31" s="95"/>
      <c r="BQ31" s="95"/>
      <c r="BR31" s="96"/>
      <c r="BS31" s="97"/>
      <c r="BT31" s="98"/>
      <c r="BU31" s="97"/>
      <c r="BV31" s="99"/>
      <c r="BW31" s="100"/>
      <c r="BX31" s="95"/>
      <c r="BY31" s="95"/>
      <c r="BZ31" s="95"/>
      <c r="CA31" s="96"/>
      <c r="CB31" s="97"/>
      <c r="CC31" s="98"/>
      <c r="CD31" s="97"/>
      <c r="CE31" s="99"/>
      <c r="CF31" s="100"/>
      <c r="CG31" s="95"/>
      <c r="CH31" s="95"/>
      <c r="CI31" s="95"/>
      <c r="CJ31" s="96"/>
      <c r="CK31" s="97"/>
      <c r="CL31" s="98"/>
      <c r="CM31" s="97"/>
      <c r="CN31" s="99"/>
      <c r="CO31" s="100"/>
      <c r="CP31" s="95"/>
      <c r="CQ31" s="95"/>
      <c r="CR31" s="95"/>
      <c r="CS31" s="96"/>
      <c r="CT31" s="97"/>
      <c r="CU31" s="98"/>
      <c r="CV31" s="97"/>
      <c r="CW31" s="99"/>
      <c r="CX31" s="100"/>
      <c r="CY31" s="95"/>
      <c r="CZ31" s="95"/>
      <c r="DA31" s="95"/>
      <c r="DB31" s="96"/>
      <c r="DC31" s="97"/>
      <c r="DD31" s="98"/>
      <c r="DE31" s="97"/>
      <c r="DF31" s="99"/>
      <c r="DG31" s="100"/>
      <c r="DH31" s="95"/>
      <c r="DI31" s="95"/>
      <c r="DJ31" s="95"/>
      <c r="DK31" s="96"/>
      <c r="DL31" s="97"/>
      <c r="DM31" s="98"/>
      <c r="DN31" s="97"/>
      <c r="DO31" s="99"/>
      <c r="DP31" s="100"/>
      <c r="DQ31" s="95"/>
      <c r="DR31" s="95"/>
      <c r="DS31" s="95"/>
      <c r="DT31" s="96"/>
      <c r="DU31" s="97"/>
      <c r="DV31" s="98"/>
      <c r="DW31" s="97"/>
      <c r="DX31" s="99"/>
      <c r="DY31" s="100"/>
      <c r="DZ31" s="95"/>
      <c r="EA31" s="95"/>
      <c r="EB31" s="95"/>
      <c r="EC31" s="96"/>
      <c r="ED31" s="97"/>
      <c r="EE31" s="98"/>
      <c r="EF31" s="97"/>
      <c r="EG31" s="99"/>
      <c r="EH31" s="100"/>
      <c r="EI31" s="95"/>
      <c r="EJ31" s="95"/>
      <c r="EK31" s="95"/>
      <c r="EL31" s="96"/>
      <c r="EM31" s="97"/>
      <c r="EN31" s="98"/>
      <c r="EO31" s="97"/>
      <c r="EP31" s="99"/>
      <c r="EQ31" s="100"/>
      <c r="ER31" s="95"/>
      <c r="ES31" s="95"/>
      <c r="ET31" s="95"/>
      <c r="EU31" s="96"/>
      <c r="EV31" s="97"/>
      <c r="EW31" s="98"/>
      <c r="EX31" s="97"/>
      <c r="EY31" s="99"/>
      <c r="EZ31" s="100"/>
      <c r="FA31" s="95"/>
      <c r="FB31" s="95"/>
      <c r="FC31" s="95"/>
      <c r="FD31" s="96"/>
      <c r="FE31" s="97"/>
      <c r="FF31" s="98"/>
      <c r="FG31" s="97"/>
      <c r="FH31" s="99"/>
      <c r="FI31" s="100"/>
      <c r="FJ31" s="95"/>
      <c r="FK31" s="95"/>
      <c r="FL31" s="95"/>
      <c r="FM31" s="96"/>
      <c r="FN31" s="97"/>
      <c r="FO31" s="98"/>
      <c r="FP31" s="97"/>
      <c r="FQ31" s="99"/>
      <c r="FR31" s="100"/>
      <c r="FS31" s="95"/>
      <c r="FT31" s="95"/>
      <c r="FU31" s="95"/>
      <c r="FV31" s="96"/>
      <c r="FW31" s="97"/>
      <c r="FX31" s="98"/>
      <c r="FY31" s="97"/>
      <c r="FZ31" s="99"/>
      <c r="GA31" s="100"/>
      <c r="GB31" s="95"/>
      <c r="GC31" s="95"/>
      <c r="GD31" s="95"/>
      <c r="GE31" s="96"/>
      <c r="GF31" s="97"/>
      <c r="GG31" s="98"/>
      <c r="GH31" s="97"/>
      <c r="GI31" s="99"/>
      <c r="GJ31" s="100"/>
      <c r="GK31" s="95"/>
      <c r="GL31" s="95"/>
      <c r="GM31" s="95"/>
      <c r="GN31" s="96"/>
      <c r="GO31" s="97"/>
      <c r="GP31" s="98"/>
      <c r="GQ31" s="97"/>
      <c r="GR31" s="99"/>
      <c r="GS31" s="100"/>
      <c r="GT31" s="133"/>
      <c r="GU31" s="376">
        <v>18480</v>
      </c>
      <c r="GV31" s="377" t="s">
        <v>135</v>
      </c>
      <c r="GW31" s="103"/>
      <c r="GX31" s="145" t="s">
        <v>197</v>
      </c>
      <c r="GY31" s="417">
        <v>4176</v>
      </c>
      <c r="GZ31" s="77"/>
      <c r="HA31" s="77"/>
    </row>
    <row r="32" spans="1:209" ht="30" x14ac:dyDescent="0.25">
      <c r="A32"/>
      <c r="B32" s="77"/>
      <c r="C32" s="77"/>
      <c r="D32" s="35"/>
      <c r="E32" s="36"/>
      <c r="F32" s="37"/>
      <c r="G32" s="38"/>
      <c r="H32" s="39"/>
      <c r="I32" s="40"/>
      <c r="J32" s="58" t="s">
        <v>100</v>
      </c>
      <c r="K32" s="78" t="s">
        <v>101</v>
      </c>
      <c r="L32" s="106">
        <v>19800</v>
      </c>
      <c r="M32" s="80">
        <v>42394</v>
      </c>
      <c r="N32" s="380" t="s">
        <v>168</v>
      </c>
      <c r="O32" s="107">
        <f>25060-309.57</f>
        <v>24750.43</v>
      </c>
      <c r="P32" s="123">
        <f t="shared" ref="P32:P34" si="2">O32-L32</f>
        <v>4950.43</v>
      </c>
      <c r="Q32" s="129">
        <v>22.5</v>
      </c>
      <c r="R32" s="129"/>
      <c r="S32" s="129"/>
      <c r="T32" s="39">
        <f t="shared" ref="T32:T34" si="3">Q32*O32</f>
        <v>556884.67500000005</v>
      </c>
      <c r="U32" s="370" t="s">
        <v>53</v>
      </c>
      <c r="V32" s="371">
        <v>42416</v>
      </c>
      <c r="W32" s="372">
        <v>14575.5</v>
      </c>
      <c r="X32" s="95"/>
      <c r="Y32" s="96"/>
      <c r="Z32" s="97"/>
      <c r="AA32" s="98"/>
      <c r="AB32" s="97"/>
      <c r="AC32" s="99"/>
      <c r="AD32" s="100"/>
      <c r="AE32" s="95"/>
      <c r="AF32" s="95"/>
      <c r="AG32" s="95"/>
      <c r="AH32" s="96"/>
      <c r="AI32" s="97"/>
      <c r="AJ32" s="98"/>
      <c r="AK32" s="97"/>
      <c r="AL32" s="99"/>
      <c r="AM32" s="100"/>
      <c r="AN32" s="95"/>
      <c r="AO32" s="95"/>
      <c r="AP32" s="95"/>
      <c r="AQ32" s="96"/>
      <c r="AR32" s="97"/>
      <c r="AS32" s="98"/>
      <c r="AT32" s="97"/>
      <c r="AU32" s="99"/>
      <c r="AV32" s="100"/>
      <c r="AW32" s="95"/>
      <c r="AX32" s="95"/>
      <c r="AY32" s="95"/>
      <c r="AZ32" s="96"/>
      <c r="BA32" s="97"/>
      <c r="BB32" s="98"/>
      <c r="BC32" s="97"/>
      <c r="BD32" s="99"/>
      <c r="BE32" s="100"/>
      <c r="BF32" s="95"/>
      <c r="BG32" s="95"/>
      <c r="BH32" s="95"/>
      <c r="BI32" s="96"/>
      <c r="BJ32" s="97"/>
      <c r="BK32" s="98"/>
      <c r="BL32" s="97"/>
      <c r="BM32" s="99"/>
      <c r="BN32" s="100"/>
      <c r="BO32" s="95"/>
      <c r="BP32" s="95"/>
      <c r="BQ32" s="95"/>
      <c r="BR32" s="96"/>
      <c r="BS32" s="97"/>
      <c r="BT32" s="98"/>
      <c r="BU32" s="97"/>
      <c r="BV32" s="99"/>
      <c r="BW32" s="100"/>
      <c r="BX32" s="95"/>
      <c r="BY32" s="95"/>
      <c r="BZ32" s="95"/>
      <c r="CA32" s="96"/>
      <c r="CB32" s="97"/>
      <c r="CC32" s="98"/>
      <c r="CD32" s="97"/>
      <c r="CE32" s="99"/>
      <c r="CF32" s="100"/>
      <c r="CG32" s="95"/>
      <c r="CH32" s="95"/>
      <c r="CI32" s="95"/>
      <c r="CJ32" s="96"/>
      <c r="CK32" s="97"/>
      <c r="CL32" s="98"/>
      <c r="CM32" s="97"/>
      <c r="CN32" s="99"/>
      <c r="CO32" s="100"/>
      <c r="CP32" s="95"/>
      <c r="CQ32" s="95"/>
      <c r="CR32" s="95"/>
      <c r="CS32" s="96"/>
      <c r="CT32" s="97"/>
      <c r="CU32" s="98"/>
      <c r="CV32" s="97"/>
      <c r="CW32" s="99"/>
      <c r="CX32" s="100"/>
      <c r="CY32" s="95"/>
      <c r="CZ32" s="95"/>
      <c r="DA32" s="95"/>
      <c r="DB32" s="96"/>
      <c r="DC32" s="97"/>
      <c r="DD32" s="98"/>
      <c r="DE32" s="97"/>
      <c r="DF32" s="99"/>
      <c r="DG32" s="100"/>
      <c r="DH32" s="95"/>
      <c r="DI32" s="95"/>
      <c r="DJ32" s="95"/>
      <c r="DK32" s="96"/>
      <c r="DL32" s="97"/>
      <c r="DM32" s="98"/>
      <c r="DN32" s="97"/>
      <c r="DO32" s="99"/>
      <c r="DP32" s="100"/>
      <c r="DQ32" s="95"/>
      <c r="DR32" s="95"/>
      <c r="DS32" s="95"/>
      <c r="DT32" s="96"/>
      <c r="DU32" s="97"/>
      <c r="DV32" s="98"/>
      <c r="DW32" s="97"/>
      <c r="DX32" s="99"/>
      <c r="DY32" s="100"/>
      <c r="DZ32" s="95"/>
      <c r="EA32" s="95"/>
      <c r="EB32" s="95"/>
      <c r="EC32" s="96"/>
      <c r="ED32" s="97"/>
      <c r="EE32" s="98"/>
      <c r="EF32" s="97"/>
      <c r="EG32" s="99"/>
      <c r="EH32" s="100"/>
      <c r="EI32" s="95"/>
      <c r="EJ32" s="95"/>
      <c r="EK32" s="95"/>
      <c r="EL32" s="96"/>
      <c r="EM32" s="97"/>
      <c r="EN32" s="98"/>
      <c r="EO32" s="97"/>
      <c r="EP32" s="99"/>
      <c r="EQ32" s="100"/>
      <c r="ER32" s="95"/>
      <c r="ES32" s="95"/>
      <c r="ET32" s="95"/>
      <c r="EU32" s="96"/>
      <c r="EV32" s="97"/>
      <c r="EW32" s="98"/>
      <c r="EX32" s="97"/>
      <c r="EY32" s="99"/>
      <c r="EZ32" s="100"/>
      <c r="FA32" s="95"/>
      <c r="FB32" s="95"/>
      <c r="FC32" s="95"/>
      <c r="FD32" s="96"/>
      <c r="FE32" s="97"/>
      <c r="FF32" s="98"/>
      <c r="FG32" s="97"/>
      <c r="FH32" s="99"/>
      <c r="FI32" s="100"/>
      <c r="FJ32" s="95"/>
      <c r="FK32" s="95"/>
      <c r="FL32" s="95"/>
      <c r="FM32" s="96"/>
      <c r="FN32" s="97"/>
      <c r="FO32" s="98"/>
      <c r="FP32" s="97"/>
      <c r="FQ32" s="99"/>
      <c r="FR32" s="100"/>
      <c r="FS32" s="95"/>
      <c r="FT32" s="95"/>
      <c r="FU32" s="95"/>
      <c r="FV32" s="96"/>
      <c r="FW32" s="97"/>
      <c r="FX32" s="98"/>
      <c r="FY32" s="97"/>
      <c r="FZ32" s="99"/>
      <c r="GA32" s="100"/>
      <c r="GB32" s="95"/>
      <c r="GC32" s="95"/>
      <c r="GD32" s="95"/>
      <c r="GE32" s="96"/>
      <c r="GF32" s="97"/>
      <c r="GG32" s="98"/>
      <c r="GH32" s="97"/>
      <c r="GI32" s="99"/>
      <c r="GJ32" s="100"/>
      <c r="GK32" s="95"/>
      <c r="GL32" s="95"/>
      <c r="GM32" s="95"/>
      <c r="GN32" s="96"/>
      <c r="GO32" s="97"/>
      <c r="GP32" s="98"/>
      <c r="GQ32" s="97"/>
      <c r="GR32" s="99"/>
      <c r="GS32" s="100"/>
      <c r="GT32" s="133"/>
      <c r="GU32" s="376">
        <v>18480</v>
      </c>
      <c r="GV32" s="377" t="s">
        <v>137</v>
      </c>
      <c r="GW32" s="103"/>
      <c r="GX32" s="145" t="s">
        <v>197</v>
      </c>
      <c r="GY32" s="417">
        <v>4176</v>
      </c>
      <c r="GZ32" s="77"/>
      <c r="HA32" s="77"/>
    </row>
    <row r="33" spans="1:209" ht="30" x14ac:dyDescent="0.25">
      <c r="A33"/>
      <c r="B33" s="77"/>
      <c r="C33" s="77"/>
      <c r="D33" s="35"/>
      <c r="E33" s="36"/>
      <c r="F33" s="37"/>
      <c r="G33" s="38"/>
      <c r="H33" s="39"/>
      <c r="I33" s="40"/>
      <c r="J33" s="58" t="s">
        <v>44</v>
      </c>
      <c r="K33" s="78" t="s">
        <v>102</v>
      </c>
      <c r="L33" s="106">
        <v>23210</v>
      </c>
      <c r="M33" s="80">
        <v>42395</v>
      </c>
      <c r="N33" s="380" t="s">
        <v>167</v>
      </c>
      <c r="O33" s="107">
        <f>29165-117.13</f>
        <v>29047.87</v>
      </c>
      <c r="P33" s="123">
        <f t="shared" si="2"/>
        <v>5837.869999999999</v>
      </c>
      <c r="Q33" s="129">
        <v>22.5</v>
      </c>
      <c r="R33" s="129"/>
      <c r="S33" s="129"/>
      <c r="T33" s="39">
        <f t="shared" si="3"/>
        <v>653577.07499999995</v>
      </c>
      <c r="U33" s="370" t="s">
        <v>53</v>
      </c>
      <c r="V33" s="371">
        <v>42416</v>
      </c>
      <c r="W33" s="372">
        <v>14694</v>
      </c>
      <c r="X33" s="95"/>
      <c r="Y33" s="96"/>
      <c r="Z33" s="97"/>
      <c r="AA33" s="98"/>
      <c r="AB33" s="97"/>
      <c r="AC33" s="99"/>
      <c r="AD33" s="100"/>
      <c r="AE33" s="95"/>
      <c r="AF33" s="95"/>
      <c r="AG33" s="95"/>
      <c r="AH33" s="96"/>
      <c r="AI33" s="97"/>
      <c r="AJ33" s="98"/>
      <c r="AK33" s="97"/>
      <c r="AL33" s="99"/>
      <c r="AM33" s="100"/>
      <c r="AN33" s="95"/>
      <c r="AO33" s="95"/>
      <c r="AP33" s="95"/>
      <c r="AQ33" s="96"/>
      <c r="AR33" s="97"/>
      <c r="AS33" s="98"/>
      <c r="AT33" s="97"/>
      <c r="AU33" s="99"/>
      <c r="AV33" s="100"/>
      <c r="AW33" s="95"/>
      <c r="AX33" s="95"/>
      <c r="AY33" s="95"/>
      <c r="AZ33" s="96"/>
      <c r="BA33" s="97"/>
      <c r="BB33" s="98"/>
      <c r="BC33" s="97"/>
      <c r="BD33" s="99"/>
      <c r="BE33" s="100"/>
      <c r="BF33" s="95"/>
      <c r="BG33" s="95"/>
      <c r="BH33" s="95"/>
      <c r="BI33" s="96"/>
      <c r="BJ33" s="97"/>
      <c r="BK33" s="98"/>
      <c r="BL33" s="97"/>
      <c r="BM33" s="99"/>
      <c r="BN33" s="100"/>
      <c r="BO33" s="95"/>
      <c r="BP33" s="95"/>
      <c r="BQ33" s="95"/>
      <c r="BR33" s="96"/>
      <c r="BS33" s="97"/>
      <c r="BT33" s="98"/>
      <c r="BU33" s="97"/>
      <c r="BV33" s="99"/>
      <c r="BW33" s="100"/>
      <c r="BX33" s="95"/>
      <c r="BY33" s="95"/>
      <c r="BZ33" s="95"/>
      <c r="CA33" s="96"/>
      <c r="CB33" s="97"/>
      <c r="CC33" s="98"/>
      <c r="CD33" s="97"/>
      <c r="CE33" s="99"/>
      <c r="CF33" s="100"/>
      <c r="CG33" s="95"/>
      <c r="CH33" s="95"/>
      <c r="CI33" s="95"/>
      <c r="CJ33" s="96"/>
      <c r="CK33" s="97"/>
      <c r="CL33" s="98"/>
      <c r="CM33" s="97"/>
      <c r="CN33" s="99"/>
      <c r="CO33" s="100"/>
      <c r="CP33" s="95"/>
      <c r="CQ33" s="95"/>
      <c r="CR33" s="95"/>
      <c r="CS33" s="96"/>
      <c r="CT33" s="97"/>
      <c r="CU33" s="98"/>
      <c r="CV33" s="97"/>
      <c r="CW33" s="99"/>
      <c r="CX33" s="100"/>
      <c r="CY33" s="95"/>
      <c r="CZ33" s="95"/>
      <c r="DA33" s="95"/>
      <c r="DB33" s="96"/>
      <c r="DC33" s="97"/>
      <c r="DD33" s="98"/>
      <c r="DE33" s="97"/>
      <c r="DF33" s="99"/>
      <c r="DG33" s="100"/>
      <c r="DH33" s="95"/>
      <c r="DI33" s="95"/>
      <c r="DJ33" s="95"/>
      <c r="DK33" s="96"/>
      <c r="DL33" s="97"/>
      <c r="DM33" s="98"/>
      <c r="DN33" s="97"/>
      <c r="DO33" s="99"/>
      <c r="DP33" s="100"/>
      <c r="DQ33" s="95"/>
      <c r="DR33" s="95"/>
      <c r="DS33" s="95"/>
      <c r="DT33" s="96"/>
      <c r="DU33" s="97"/>
      <c r="DV33" s="98"/>
      <c r="DW33" s="97"/>
      <c r="DX33" s="99"/>
      <c r="DY33" s="100"/>
      <c r="DZ33" s="95"/>
      <c r="EA33" s="95"/>
      <c r="EB33" s="95"/>
      <c r="EC33" s="96"/>
      <c r="ED33" s="97"/>
      <c r="EE33" s="98"/>
      <c r="EF33" s="97"/>
      <c r="EG33" s="99"/>
      <c r="EH33" s="100"/>
      <c r="EI33" s="95"/>
      <c r="EJ33" s="95"/>
      <c r="EK33" s="95"/>
      <c r="EL33" s="96"/>
      <c r="EM33" s="97"/>
      <c r="EN33" s="98"/>
      <c r="EO33" s="97"/>
      <c r="EP33" s="99"/>
      <c r="EQ33" s="100"/>
      <c r="ER33" s="95"/>
      <c r="ES33" s="95"/>
      <c r="ET33" s="95"/>
      <c r="EU33" s="96"/>
      <c r="EV33" s="97"/>
      <c r="EW33" s="98"/>
      <c r="EX33" s="97"/>
      <c r="EY33" s="99"/>
      <c r="EZ33" s="100"/>
      <c r="FA33" s="95"/>
      <c r="FB33" s="95"/>
      <c r="FC33" s="95"/>
      <c r="FD33" s="96"/>
      <c r="FE33" s="97"/>
      <c r="FF33" s="98"/>
      <c r="FG33" s="97"/>
      <c r="FH33" s="99"/>
      <c r="FI33" s="100"/>
      <c r="FJ33" s="95"/>
      <c r="FK33" s="95"/>
      <c r="FL33" s="95"/>
      <c r="FM33" s="96"/>
      <c r="FN33" s="97"/>
      <c r="FO33" s="98"/>
      <c r="FP33" s="97"/>
      <c r="FQ33" s="99"/>
      <c r="FR33" s="100"/>
      <c r="FS33" s="95"/>
      <c r="FT33" s="95"/>
      <c r="FU33" s="95"/>
      <c r="FV33" s="96"/>
      <c r="FW33" s="97"/>
      <c r="FX33" s="98"/>
      <c r="FY33" s="97"/>
      <c r="FZ33" s="99"/>
      <c r="GA33" s="100"/>
      <c r="GB33" s="95"/>
      <c r="GC33" s="95"/>
      <c r="GD33" s="95"/>
      <c r="GE33" s="96"/>
      <c r="GF33" s="97"/>
      <c r="GG33" s="98"/>
      <c r="GH33" s="97"/>
      <c r="GI33" s="99"/>
      <c r="GJ33" s="100"/>
      <c r="GK33" s="95"/>
      <c r="GL33" s="95"/>
      <c r="GM33" s="95"/>
      <c r="GN33" s="96"/>
      <c r="GO33" s="97"/>
      <c r="GP33" s="98"/>
      <c r="GQ33" s="97"/>
      <c r="GR33" s="99"/>
      <c r="GS33" s="100"/>
      <c r="GT33" s="133"/>
      <c r="GU33" s="376">
        <v>18480</v>
      </c>
      <c r="GV33" s="377" t="s">
        <v>136</v>
      </c>
      <c r="GW33" s="103"/>
      <c r="GX33" s="145" t="s">
        <v>197</v>
      </c>
      <c r="GY33" s="417">
        <v>4176</v>
      </c>
      <c r="GZ33" s="77"/>
      <c r="HA33" s="77"/>
    </row>
    <row r="34" spans="1:209" ht="24.75" x14ac:dyDescent="0.25">
      <c r="A34"/>
      <c r="B34" s="77"/>
      <c r="C34" s="77"/>
      <c r="D34" s="35"/>
      <c r="E34" s="36"/>
      <c r="F34" s="37"/>
      <c r="G34" s="38"/>
      <c r="H34" s="39"/>
      <c r="I34" s="40"/>
      <c r="J34" s="58" t="s">
        <v>32</v>
      </c>
      <c r="K34" s="78" t="s">
        <v>39</v>
      </c>
      <c r="L34" s="106">
        <v>25870</v>
      </c>
      <c r="M34" s="80">
        <v>42396</v>
      </c>
      <c r="N34" s="151" t="s">
        <v>99</v>
      </c>
      <c r="O34" s="107">
        <v>25870</v>
      </c>
      <c r="P34" s="123">
        <f t="shared" si="2"/>
        <v>0</v>
      </c>
      <c r="Q34" s="129">
        <v>24.5</v>
      </c>
      <c r="R34" s="129"/>
      <c r="S34" s="129"/>
      <c r="T34" s="39">
        <f t="shared" si="3"/>
        <v>633815</v>
      </c>
      <c r="U34" s="355" t="s">
        <v>53</v>
      </c>
      <c r="V34" s="86">
        <v>42395</v>
      </c>
      <c r="W34" s="130">
        <f>19600+5880</f>
        <v>25480</v>
      </c>
      <c r="X34" s="95"/>
      <c r="Y34" s="96"/>
      <c r="Z34" s="97"/>
      <c r="AA34" s="98"/>
      <c r="AB34" s="97"/>
      <c r="AC34" s="99"/>
      <c r="AD34" s="100"/>
      <c r="AE34" s="95"/>
      <c r="AF34" s="95"/>
      <c r="AG34" s="95"/>
      <c r="AH34" s="96"/>
      <c r="AI34" s="97"/>
      <c r="AJ34" s="98"/>
      <c r="AK34" s="97"/>
      <c r="AL34" s="99"/>
      <c r="AM34" s="100"/>
      <c r="AN34" s="95"/>
      <c r="AO34" s="95"/>
      <c r="AP34" s="95"/>
      <c r="AQ34" s="96"/>
      <c r="AR34" s="97"/>
      <c r="AS34" s="98"/>
      <c r="AT34" s="97"/>
      <c r="AU34" s="99"/>
      <c r="AV34" s="100"/>
      <c r="AW34" s="95"/>
      <c r="AX34" s="95"/>
      <c r="AY34" s="95"/>
      <c r="AZ34" s="96"/>
      <c r="BA34" s="97"/>
      <c r="BB34" s="98"/>
      <c r="BC34" s="97"/>
      <c r="BD34" s="99"/>
      <c r="BE34" s="100"/>
      <c r="BF34" s="95"/>
      <c r="BG34" s="95"/>
      <c r="BH34" s="95"/>
      <c r="BI34" s="96"/>
      <c r="BJ34" s="97"/>
      <c r="BK34" s="98"/>
      <c r="BL34" s="97"/>
      <c r="BM34" s="99"/>
      <c r="BN34" s="100"/>
      <c r="BO34" s="95"/>
      <c r="BP34" s="95"/>
      <c r="BQ34" s="95"/>
      <c r="BR34" s="96"/>
      <c r="BS34" s="97"/>
      <c r="BT34" s="98"/>
      <c r="BU34" s="97"/>
      <c r="BV34" s="99"/>
      <c r="BW34" s="100"/>
      <c r="BX34" s="95"/>
      <c r="BY34" s="95"/>
      <c r="BZ34" s="95"/>
      <c r="CA34" s="96"/>
      <c r="CB34" s="97"/>
      <c r="CC34" s="98"/>
      <c r="CD34" s="97"/>
      <c r="CE34" s="99"/>
      <c r="CF34" s="100"/>
      <c r="CG34" s="95"/>
      <c r="CH34" s="95"/>
      <c r="CI34" s="95"/>
      <c r="CJ34" s="96"/>
      <c r="CK34" s="97"/>
      <c r="CL34" s="98"/>
      <c r="CM34" s="97"/>
      <c r="CN34" s="99"/>
      <c r="CO34" s="100"/>
      <c r="CP34" s="95"/>
      <c r="CQ34" s="95"/>
      <c r="CR34" s="95"/>
      <c r="CS34" s="96"/>
      <c r="CT34" s="97"/>
      <c r="CU34" s="98"/>
      <c r="CV34" s="97"/>
      <c r="CW34" s="99"/>
      <c r="CX34" s="100"/>
      <c r="CY34" s="95"/>
      <c r="CZ34" s="95"/>
      <c r="DA34" s="95"/>
      <c r="DB34" s="96"/>
      <c r="DC34" s="97"/>
      <c r="DD34" s="98"/>
      <c r="DE34" s="97"/>
      <c r="DF34" s="99"/>
      <c r="DG34" s="100"/>
      <c r="DH34" s="95"/>
      <c r="DI34" s="95"/>
      <c r="DJ34" s="95"/>
      <c r="DK34" s="96"/>
      <c r="DL34" s="97"/>
      <c r="DM34" s="98"/>
      <c r="DN34" s="97"/>
      <c r="DO34" s="99"/>
      <c r="DP34" s="100"/>
      <c r="DQ34" s="95"/>
      <c r="DR34" s="95"/>
      <c r="DS34" s="95"/>
      <c r="DT34" s="96"/>
      <c r="DU34" s="97"/>
      <c r="DV34" s="98"/>
      <c r="DW34" s="97"/>
      <c r="DX34" s="99"/>
      <c r="DY34" s="100"/>
      <c r="DZ34" s="95"/>
      <c r="EA34" s="95"/>
      <c r="EB34" s="95"/>
      <c r="EC34" s="96"/>
      <c r="ED34" s="97"/>
      <c r="EE34" s="98"/>
      <c r="EF34" s="97"/>
      <c r="EG34" s="99"/>
      <c r="EH34" s="100"/>
      <c r="EI34" s="95"/>
      <c r="EJ34" s="95"/>
      <c r="EK34" s="95"/>
      <c r="EL34" s="96"/>
      <c r="EM34" s="97"/>
      <c r="EN34" s="98"/>
      <c r="EO34" s="97"/>
      <c r="EP34" s="99"/>
      <c r="EQ34" s="100"/>
      <c r="ER34" s="95"/>
      <c r="ES34" s="95"/>
      <c r="ET34" s="95"/>
      <c r="EU34" s="96"/>
      <c r="EV34" s="97"/>
      <c r="EW34" s="98"/>
      <c r="EX34" s="97"/>
      <c r="EY34" s="99"/>
      <c r="EZ34" s="100"/>
      <c r="FA34" s="95"/>
      <c r="FB34" s="95"/>
      <c r="FC34" s="95"/>
      <c r="FD34" s="96"/>
      <c r="FE34" s="97"/>
      <c r="FF34" s="98"/>
      <c r="FG34" s="97"/>
      <c r="FH34" s="99"/>
      <c r="FI34" s="100"/>
      <c r="FJ34" s="95"/>
      <c r="FK34" s="95"/>
      <c r="FL34" s="95"/>
      <c r="FM34" s="96"/>
      <c r="FN34" s="97"/>
      <c r="FO34" s="98"/>
      <c r="FP34" s="97"/>
      <c r="FQ34" s="99"/>
      <c r="FR34" s="100"/>
      <c r="FS34" s="95"/>
      <c r="FT34" s="95"/>
      <c r="FU34" s="95"/>
      <c r="FV34" s="96"/>
      <c r="FW34" s="97"/>
      <c r="FX34" s="98"/>
      <c r="FY34" s="97"/>
      <c r="FZ34" s="99"/>
      <c r="GA34" s="100"/>
      <c r="GB34" s="95"/>
      <c r="GC34" s="95"/>
      <c r="GD34" s="95"/>
      <c r="GE34" s="96"/>
      <c r="GF34" s="97"/>
      <c r="GG34" s="98"/>
      <c r="GH34" s="97"/>
      <c r="GI34" s="99"/>
      <c r="GJ34" s="100"/>
      <c r="GK34" s="95"/>
      <c r="GL34" s="95"/>
      <c r="GM34" s="95"/>
      <c r="GN34" s="96"/>
      <c r="GO34" s="97"/>
      <c r="GP34" s="98"/>
      <c r="GQ34" s="97"/>
      <c r="GR34" s="99"/>
      <c r="GS34" s="100"/>
      <c r="GT34" s="133"/>
      <c r="GU34" s="92">
        <f>11200+11200</f>
        <v>22400</v>
      </c>
      <c r="GV34" s="124" t="s">
        <v>94</v>
      </c>
      <c r="GW34" s="103"/>
      <c r="GX34" s="145" t="s">
        <v>174</v>
      </c>
      <c r="GY34" s="105">
        <v>0</v>
      </c>
      <c r="GZ34" s="77"/>
      <c r="HA34" s="77"/>
    </row>
    <row r="35" spans="1:209" ht="26.25" x14ac:dyDescent="0.25">
      <c r="A35"/>
      <c r="B35" s="77"/>
      <c r="C35" s="77"/>
      <c r="D35" s="35"/>
      <c r="E35" s="36"/>
      <c r="F35" s="37"/>
      <c r="G35" s="38"/>
      <c r="H35" s="39"/>
      <c r="I35" s="40"/>
      <c r="J35" s="58" t="s">
        <v>97</v>
      </c>
      <c r="K35" s="78" t="s">
        <v>91</v>
      </c>
      <c r="L35" s="106">
        <v>15000</v>
      </c>
      <c r="M35" s="80">
        <v>42397</v>
      </c>
      <c r="N35" s="119" t="s">
        <v>98</v>
      </c>
      <c r="O35" s="107">
        <v>15000</v>
      </c>
      <c r="P35" s="123">
        <f t="shared" si="1"/>
        <v>0</v>
      </c>
      <c r="Q35" s="129">
        <v>22</v>
      </c>
      <c r="R35" s="129"/>
      <c r="S35" s="129"/>
      <c r="T35" s="39">
        <f>Q35*O35</f>
        <v>330000</v>
      </c>
      <c r="U35" s="355" t="s">
        <v>53</v>
      </c>
      <c r="V35" s="120">
        <v>42398</v>
      </c>
      <c r="W35" s="130">
        <v>13720</v>
      </c>
      <c r="X35" s="95"/>
      <c r="Y35" s="96"/>
      <c r="Z35" s="97"/>
      <c r="AA35" s="98"/>
      <c r="AB35" s="97"/>
      <c r="AC35" s="99"/>
      <c r="AD35" s="100"/>
      <c r="AE35" s="95"/>
      <c r="AF35" s="95"/>
      <c r="AG35" s="95"/>
      <c r="AH35" s="96"/>
      <c r="AI35" s="97"/>
      <c r="AJ35" s="98"/>
      <c r="AK35" s="97"/>
      <c r="AL35" s="99"/>
      <c r="AM35" s="100"/>
      <c r="AN35" s="95"/>
      <c r="AO35" s="95"/>
      <c r="AP35" s="95"/>
      <c r="AQ35" s="96"/>
      <c r="AR35" s="97"/>
      <c r="AS35" s="98"/>
      <c r="AT35" s="97"/>
      <c r="AU35" s="99"/>
      <c r="AV35" s="100"/>
      <c r="AW35" s="95"/>
      <c r="AX35" s="95"/>
      <c r="AY35" s="95"/>
      <c r="AZ35" s="96"/>
      <c r="BA35" s="97"/>
      <c r="BB35" s="98"/>
      <c r="BC35" s="97"/>
      <c r="BD35" s="99"/>
      <c r="BE35" s="100"/>
      <c r="BF35" s="95"/>
      <c r="BG35" s="95"/>
      <c r="BH35" s="95"/>
      <c r="BI35" s="96"/>
      <c r="BJ35" s="97"/>
      <c r="BK35" s="98"/>
      <c r="BL35" s="97"/>
      <c r="BM35" s="99"/>
      <c r="BN35" s="100"/>
      <c r="BO35" s="95"/>
      <c r="BP35" s="95"/>
      <c r="BQ35" s="95"/>
      <c r="BR35" s="96"/>
      <c r="BS35" s="97"/>
      <c r="BT35" s="98"/>
      <c r="BU35" s="97"/>
      <c r="BV35" s="99"/>
      <c r="BW35" s="100"/>
      <c r="BX35" s="95"/>
      <c r="BY35" s="95"/>
      <c r="BZ35" s="95"/>
      <c r="CA35" s="96"/>
      <c r="CB35" s="97"/>
      <c r="CC35" s="98"/>
      <c r="CD35" s="97"/>
      <c r="CE35" s="99"/>
      <c r="CF35" s="100"/>
      <c r="CG35" s="95"/>
      <c r="CH35" s="95"/>
      <c r="CI35" s="95"/>
      <c r="CJ35" s="96"/>
      <c r="CK35" s="97"/>
      <c r="CL35" s="98"/>
      <c r="CM35" s="97"/>
      <c r="CN35" s="99"/>
      <c r="CO35" s="100"/>
      <c r="CP35" s="95"/>
      <c r="CQ35" s="95"/>
      <c r="CR35" s="95"/>
      <c r="CS35" s="96"/>
      <c r="CT35" s="97"/>
      <c r="CU35" s="98"/>
      <c r="CV35" s="97"/>
      <c r="CW35" s="99"/>
      <c r="CX35" s="100"/>
      <c r="CY35" s="95"/>
      <c r="CZ35" s="95"/>
      <c r="DA35" s="95"/>
      <c r="DB35" s="96"/>
      <c r="DC35" s="97"/>
      <c r="DD35" s="98"/>
      <c r="DE35" s="97"/>
      <c r="DF35" s="99"/>
      <c r="DG35" s="100"/>
      <c r="DH35" s="95"/>
      <c r="DI35" s="95"/>
      <c r="DJ35" s="95"/>
      <c r="DK35" s="96"/>
      <c r="DL35" s="97"/>
      <c r="DM35" s="98"/>
      <c r="DN35" s="97"/>
      <c r="DO35" s="99"/>
      <c r="DP35" s="100"/>
      <c r="DQ35" s="95"/>
      <c r="DR35" s="95"/>
      <c r="DS35" s="95"/>
      <c r="DT35" s="96"/>
      <c r="DU35" s="97"/>
      <c r="DV35" s="98"/>
      <c r="DW35" s="97"/>
      <c r="DX35" s="99"/>
      <c r="DY35" s="100"/>
      <c r="DZ35" s="95"/>
      <c r="EA35" s="95"/>
      <c r="EB35" s="95"/>
      <c r="EC35" s="96"/>
      <c r="ED35" s="97"/>
      <c r="EE35" s="98"/>
      <c r="EF35" s="97"/>
      <c r="EG35" s="99"/>
      <c r="EH35" s="100"/>
      <c r="EI35" s="95"/>
      <c r="EJ35" s="95"/>
      <c r="EK35" s="95"/>
      <c r="EL35" s="96"/>
      <c r="EM35" s="97"/>
      <c r="EN35" s="98"/>
      <c r="EO35" s="97"/>
      <c r="EP35" s="99"/>
      <c r="EQ35" s="100"/>
      <c r="ER35" s="95"/>
      <c r="ES35" s="95"/>
      <c r="ET35" s="95"/>
      <c r="EU35" s="96"/>
      <c r="EV35" s="97"/>
      <c r="EW35" s="98"/>
      <c r="EX35" s="97"/>
      <c r="EY35" s="99"/>
      <c r="EZ35" s="100"/>
      <c r="FA35" s="95"/>
      <c r="FB35" s="95"/>
      <c r="FC35" s="95"/>
      <c r="FD35" s="96"/>
      <c r="FE35" s="97"/>
      <c r="FF35" s="98"/>
      <c r="FG35" s="97"/>
      <c r="FH35" s="99"/>
      <c r="FI35" s="100"/>
      <c r="FJ35" s="95"/>
      <c r="FK35" s="95"/>
      <c r="FL35" s="95"/>
      <c r="FM35" s="96"/>
      <c r="FN35" s="97"/>
      <c r="FO35" s="98"/>
      <c r="FP35" s="97"/>
      <c r="FQ35" s="99"/>
      <c r="FR35" s="100"/>
      <c r="FS35" s="95"/>
      <c r="FT35" s="95"/>
      <c r="FU35" s="95"/>
      <c r="FV35" s="96"/>
      <c r="FW35" s="97"/>
      <c r="FX35" s="98"/>
      <c r="FY35" s="97"/>
      <c r="FZ35" s="99"/>
      <c r="GA35" s="100"/>
      <c r="GB35" s="95"/>
      <c r="GC35" s="95"/>
      <c r="GD35" s="95"/>
      <c r="GE35" s="96"/>
      <c r="GF35" s="97"/>
      <c r="GG35" s="98"/>
      <c r="GH35" s="97"/>
      <c r="GI35" s="99"/>
      <c r="GJ35" s="100"/>
      <c r="GK35" s="95"/>
      <c r="GL35" s="95"/>
      <c r="GM35" s="95"/>
      <c r="GN35" s="96"/>
      <c r="GO35" s="97"/>
      <c r="GP35" s="98"/>
      <c r="GQ35" s="97"/>
      <c r="GR35" s="99"/>
      <c r="GS35" s="100"/>
      <c r="GT35" s="139"/>
      <c r="GU35" s="92">
        <v>11200</v>
      </c>
      <c r="GV35" s="124" t="s">
        <v>95</v>
      </c>
      <c r="GW35" s="103"/>
      <c r="GX35" s="145" t="s">
        <v>197</v>
      </c>
      <c r="GY35" s="417">
        <v>2320</v>
      </c>
      <c r="GZ35" s="77"/>
      <c r="HA35" s="77"/>
    </row>
    <row r="36" spans="1:209" x14ac:dyDescent="0.25">
      <c r="A36"/>
      <c r="B36" s="77"/>
      <c r="C36" s="77"/>
      <c r="D36" s="35"/>
      <c r="E36" s="36"/>
      <c r="F36" s="37"/>
      <c r="G36" s="38"/>
      <c r="H36" s="39"/>
      <c r="I36" s="40"/>
      <c r="J36" s="58" t="s">
        <v>104</v>
      </c>
      <c r="K36" s="78" t="s">
        <v>171</v>
      </c>
      <c r="L36" s="106">
        <v>18960</v>
      </c>
      <c r="M36" s="80">
        <v>42397</v>
      </c>
      <c r="N36" s="367" t="s">
        <v>172</v>
      </c>
      <c r="O36" s="107">
        <v>20595</v>
      </c>
      <c r="P36" s="123">
        <f t="shared" si="1"/>
        <v>1635</v>
      </c>
      <c r="Q36" s="129">
        <v>22.5</v>
      </c>
      <c r="R36" s="129"/>
      <c r="S36" s="129"/>
      <c r="T36" s="39">
        <f>Q36*O36</f>
        <v>463387.5</v>
      </c>
      <c r="U36" s="356" t="s">
        <v>53</v>
      </c>
      <c r="V36" s="347">
        <v>42417</v>
      </c>
      <c r="W36" s="368">
        <v>9717</v>
      </c>
      <c r="X36" s="95"/>
      <c r="Y36" s="96"/>
      <c r="Z36" s="97"/>
      <c r="AA36" s="98"/>
      <c r="AB36" s="97"/>
      <c r="AC36" s="99"/>
      <c r="AD36" s="100"/>
      <c r="AE36" s="95"/>
      <c r="AF36" s="95"/>
      <c r="AG36" s="95"/>
      <c r="AH36" s="96"/>
      <c r="AI36" s="97"/>
      <c r="AJ36" s="98"/>
      <c r="AK36" s="97"/>
      <c r="AL36" s="99"/>
      <c r="AM36" s="100"/>
      <c r="AN36" s="95"/>
      <c r="AO36" s="95"/>
      <c r="AP36" s="95"/>
      <c r="AQ36" s="96"/>
      <c r="AR36" s="97"/>
      <c r="AS36" s="98"/>
      <c r="AT36" s="97"/>
      <c r="AU36" s="99"/>
      <c r="AV36" s="100"/>
      <c r="AW36" s="95"/>
      <c r="AX36" s="95"/>
      <c r="AY36" s="95"/>
      <c r="AZ36" s="96"/>
      <c r="BA36" s="97"/>
      <c r="BB36" s="98"/>
      <c r="BC36" s="97"/>
      <c r="BD36" s="99"/>
      <c r="BE36" s="100"/>
      <c r="BF36" s="95"/>
      <c r="BG36" s="95"/>
      <c r="BH36" s="95"/>
      <c r="BI36" s="96"/>
      <c r="BJ36" s="97"/>
      <c r="BK36" s="98"/>
      <c r="BL36" s="97"/>
      <c r="BM36" s="99"/>
      <c r="BN36" s="100"/>
      <c r="BO36" s="95"/>
      <c r="BP36" s="95"/>
      <c r="BQ36" s="95"/>
      <c r="BR36" s="96"/>
      <c r="BS36" s="97"/>
      <c r="BT36" s="98"/>
      <c r="BU36" s="97"/>
      <c r="BV36" s="99"/>
      <c r="BW36" s="100"/>
      <c r="BX36" s="95"/>
      <c r="BY36" s="95"/>
      <c r="BZ36" s="95"/>
      <c r="CA36" s="96"/>
      <c r="CB36" s="97"/>
      <c r="CC36" s="98"/>
      <c r="CD36" s="97"/>
      <c r="CE36" s="99"/>
      <c r="CF36" s="100"/>
      <c r="CG36" s="95"/>
      <c r="CH36" s="95"/>
      <c r="CI36" s="95"/>
      <c r="CJ36" s="96"/>
      <c r="CK36" s="97"/>
      <c r="CL36" s="98"/>
      <c r="CM36" s="97"/>
      <c r="CN36" s="99"/>
      <c r="CO36" s="100"/>
      <c r="CP36" s="95"/>
      <c r="CQ36" s="95"/>
      <c r="CR36" s="95"/>
      <c r="CS36" s="96"/>
      <c r="CT36" s="97"/>
      <c r="CU36" s="98"/>
      <c r="CV36" s="97"/>
      <c r="CW36" s="99"/>
      <c r="CX36" s="100"/>
      <c r="CY36" s="95"/>
      <c r="CZ36" s="95"/>
      <c r="DA36" s="95"/>
      <c r="DB36" s="96"/>
      <c r="DC36" s="97"/>
      <c r="DD36" s="98"/>
      <c r="DE36" s="97"/>
      <c r="DF36" s="99"/>
      <c r="DG36" s="100"/>
      <c r="DH36" s="95"/>
      <c r="DI36" s="95"/>
      <c r="DJ36" s="95"/>
      <c r="DK36" s="96"/>
      <c r="DL36" s="97"/>
      <c r="DM36" s="98"/>
      <c r="DN36" s="97"/>
      <c r="DO36" s="99"/>
      <c r="DP36" s="100"/>
      <c r="DQ36" s="95"/>
      <c r="DR36" s="95"/>
      <c r="DS36" s="95"/>
      <c r="DT36" s="96"/>
      <c r="DU36" s="97"/>
      <c r="DV36" s="98"/>
      <c r="DW36" s="97"/>
      <c r="DX36" s="99"/>
      <c r="DY36" s="100"/>
      <c r="DZ36" s="95"/>
      <c r="EA36" s="95"/>
      <c r="EB36" s="95"/>
      <c r="EC36" s="96"/>
      <c r="ED36" s="97"/>
      <c r="EE36" s="98"/>
      <c r="EF36" s="97"/>
      <c r="EG36" s="99"/>
      <c r="EH36" s="100"/>
      <c r="EI36" s="95"/>
      <c r="EJ36" s="95"/>
      <c r="EK36" s="95"/>
      <c r="EL36" s="96"/>
      <c r="EM36" s="97"/>
      <c r="EN36" s="98"/>
      <c r="EO36" s="97"/>
      <c r="EP36" s="99"/>
      <c r="EQ36" s="100"/>
      <c r="ER36" s="95"/>
      <c r="ES36" s="95"/>
      <c r="ET36" s="95"/>
      <c r="EU36" s="96"/>
      <c r="EV36" s="97"/>
      <c r="EW36" s="98"/>
      <c r="EX36" s="97"/>
      <c r="EY36" s="99"/>
      <c r="EZ36" s="100"/>
      <c r="FA36" s="95"/>
      <c r="FB36" s="95"/>
      <c r="FC36" s="95"/>
      <c r="FD36" s="96"/>
      <c r="FE36" s="97"/>
      <c r="FF36" s="98"/>
      <c r="FG36" s="97"/>
      <c r="FH36" s="99"/>
      <c r="FI36" s="100"/>
      <c r="FJ36" s="95"/>
      <c r="FK36" s="95"/>
      <c r="FL36" s="95"/>
      <c r="FM36" s="96"/>
      <c r="FN36" s="97"/>
      <c r="FO36" s="98"/>
      <c r="FP36" s="97"/>
      <c r="FQ36" s="99"/>
      <c r="FR36" s="100"/>
      <c r="FS36" s="95"/>
      <c r="FT36" s="95"/>
      <c r="FU36" s="95"/>
      <c r="FV36" s="96"/>
      <c r="FW36" s="97"/>
      <c r="FX36" s="98"/>
      <c r="FY36" s="97"/>
      <c r="FZ36" s="99"/>
      <c r="GA36" s="100"/>
      <c r="GB36" s="95"/>
      <c r="GC36" s="95"/>
      <c r="GD36" s="95"/>
      <c r="GE36" s="96"/>
      <c r="GF36" s="97"/>
      <c r="GG36" s="98"/>
      <c r="GH36" s="97"/>
      <c r="GI36" s="99"/>
      <c r="GJ36" s="100"/>
      <c r="GK36" s="95"/>
      <c r="GL36" s="95"/>
      <c r="GM36" s="95"/>
      <c r="GN36" s="96"/>
      <c r="GO36" s="97"/>
      <c r="GP36" s="98"/>
      <c r="GQ36" s="97"/>
      <c r="GR36" s="99"/>
      <c r="GS36" s="100"/>
      <c r="GT36" s="102"/>
      <c r="GU36" s="376">
        <v>18480</v>
      </c>
      <c r="GV36" s="377" t="s">
        <v>138</v>
      </c>
      <c r="GW36" s="103"/>
      <c r="GX36" s="145" t="s">
        <v>197</v>
      </c>
      <c r="GY36" s="417">
        <v>4176</v>
      </c>
      <c r="GZ36" s="77"/>
      <c r="HA36" s="77"/>
    </row>
    <row r="37" spans="1:209" ht="30" x14ac:dyDescent="0.25">
      <c r="A37"/>
      <c r="B37" s="77"/>
      <c r="C37" s="77"/>
      <c r="D37" s="35"/>
      <c r="E37" s="36"/>
      <c r="F37" s="37"/>
      <c r="G37" s="38"/>
      <c r="H37" s="39"/>
      <c r="I37" s="40"/>
      <c r="J37" s="58" t="s">
        <v>106</v>
      </c>
      <c r="K37" s="78" t="s">
        <v>105</v>
      </c>
      <c r="L37" s="106">
        <v>12280</v>
      </c>
      <c r="M37" s="80">
        <v>42397</v>
      </c>
      <c r="N37" s="367" t="s">
        <v>170</v>
      </c>
      <c r="O37" s="107">
        <f>18305-111.62</f>
        <v>18193.38</v>
      </c>
      <c r="P37" s="123">
        <f t="shared" si="1"/>
        <v>5913.380000000001</v>
      </c>
      <c r="Q37" s="129">
        <v>22.5</v>
      </c>
      <c r="R37" s="129"/>
      <c r="S37" s="129"/>
      <c r="T37" s="39">
        <f t="shared" si="0"/>
        <v>409351.05000000005</v>
      </c>
      <c r="U37" s="357" t="s">
        <v>53</v>
      </c>
      <c r="V37" s="347">
        <v>42417</v>
      </c>
      <c r="W37" s="375">
        <v>9717</v>
      </c>
      <c r="X37" s="95"/>
      <c r="Y37" s="96"/>
      <c r="Z37" s="97"/>
      <c r="AA37" s="98"/>
      <c r="AB37" s="97"/>
      <c r="AC37" s="99"/>
      <c r="AD37" s="100"/>
      <c r="AE37" s="95"/>
      <c r="AF37" s="95"/>
      <c r="AG37" s="95"/>
      <c r="AH37" s="96"/>
      <c r="AI37" s="97"/>
      <c r="AJ37" s="98"/>
      <c r="AK37" s="97"/>
      <c r="AL37" s="99"/>
      <c r="AM37" s="100"/>
      <c r="AN37" s="95"/>
      <c r="AO37" s="95"/>
      <c r="AP37" s="95"/>
      <c r="AQ37" s="96"/>
      <c r="AR37" s="97"/>
      <c r="AS37" s="98"/>
      <c r="AT37" s="97"/>
      <c r="AU37" s="99"/>
      <c r="AV37" s="100"/>
      <c r="AW37" s="95"/>
      <c r="AX37" s="95"/>
      <c r="AY37" s="95"/>
      <c r="AZ37" s="96"/>
      <c r="BA37" s="97"/>
      <c r="BB37" s="98"/>
      <c r="BC37" s="97"/>
      <c r="BD37" s="99"/>
      <c r="BE37" s="100"/>
      <c r="BF37" s="95"/>
      <c r="BG37" s="95"/>
      <c r="BH37" s="95"/>
      <c r="BI37" s="96"/>
      <c r="BJ37" s="97"/>
      <c r="BK37" s="98"/>
      <c r="BL37" s="97"/>
      <c r="BM37" s="99"/>
      <c r="BN37" s="100"/>
      <c r="BO37" s="95"/>
      <c r="BP37" s="95"/>
      <c r="BQ37" s="95"/>
      <c r="BR37" s="96"/>
      <c r="BS37" s="97"/>
      <c r="BT37" s="98"/>
      <c r="BU37" s="97"/>
      <c r="BV37" s="99"/>
      <c r="BW37" s="100"/>
      <c r="BX37" s="95"/>
      <c r="BY37" s="95"/>
      <c r="BZ37" s="95"/>
      <c r="CA37" s="96"/>
      <c r="CB37" s="97"/>
      <c r="CC37" s="98"/>
      <c r="CD37" s="97"/>
      <c r="CE37" s="99"/>
      <c r="CF37" s="100"/>
      <c r="CG37" s="95"/>
      <c r="CH37" s="95"/>
      <c r="CI37" s="95"/>
      <c r="CJ37" s="96"/>
      <c r="CK37" s="97"/>
      <c r="CL37" s="98"/>
      <c r="CM37" s="97"/>
      <c r="CN37" s="99"/>
      <c r="CO37" s="100"/>
      <c r="CP37" s="95"/>
      <c r="CQ37" s="95"/>
      <c r="CR37" s="95"/>
      <c r="CS37" s="96"/>
      <c r="CT37" s="97"/>
      <c r="CU37" s="98"/>
      <c r="CV37" s="97"/>
      <c r="CW37" s="99"/>
      <c r="CX37" s="100"/>
      <c r="CY37" s="95"/>
      <c r="CZ37" s="95"/>
      <c r="DA37" s="95"/>
      <c r="DB37" s="96"/>
      <c r="DC37" s="97"/>
      <c r="DD37" s="98"/>
      <c r="DE37" s="97"/>
      <c r="DF37" s="99"/>
      <c r="DG37" s="100"/>
      <c r="DH37" s="95"/>
      <c r="DI37" s="95"/>
      <c r="DJ37" s="95"/>
      <c r="DK37" s="96"/>
      <c r="DL37" s="97"/>
      <c r="DM37" s="98"/>
      <c r="DN37" s="97"/>
      <c r="DO37" s="99"/>
      <c r="DP37" s="100"/>
      <c r="DQ37" s="95"/>
      <c r="DR37" s="95"/>
      <c r="DS37" s="95"/>
      <c r="DT37" s="96"/>
      <c r="DU37" s="97"/>
      <c r="DV37" s="98"/>
      <c r="DW37" s="97"/>
      <c r="DX37" s="99"/>
      <c r="DY37" s="100"/>
      <c r="DZ37" s="95"/>
      <c r="EA37" s="95"/>
      <c r="EB37" s="95"/>
      <c r="EC37" s="96"/>
      <c r="ED37" s="97"/>
      <c r="EE37" s="98"/>
      <c r="EF37" s="97"/>
      <c r="EG37" s="99"/>
      <c r="EH37" s="100"/>
      <c r="EI37" s="95"/>
      <c r="EJ37" s="95"/>
      <c r="EK37" s="95"/>
      <c r="EL37" s="96"/>
      <c r="EM37" s="97"/>
      <c r="EN37" s="98"/>
      <c r="EO37" s="97"/>
      <c r="EP37" s="99"/>
      <c r="EQ37" s="100"/>
      <c r="ER37" s="95"/>
      <c r="ES37" s="95"/>
      <c r="ET37" s="95"/>
      <c r="EU37" s="96"/>
      <c r="EV37" s="97"/>
      <c r="EW37" s="98"/>
      <c r="EX37" s="97"/>
      <c r="EY37" s="99"/>
      <c r="EZ37" s="100"/>
      <c r="FA37" s="95"/>
      <c r="FB37" s="95"/>
      <c r="FC37" s="95"/>
      <c r="FD37" s="96"/>
      <c r="FE37" s="97"/>
      <c r="FF37" s="98"/>
      <c r="FG37" s="97"/>
      <c r="FH37" s="99"/>
      <c r="FI37" s="100"/>
      <c r="FJ37" s="95"/>
      <c r="FK37" s="95"/>
      <c r="FL37" s="95"/>
      <c r="FM37" s="96"/>
      <c r="FN37" s="97"/>
      <c r="FO37" s="98"/>
      <c r="FP37" s="97"/>
      <c r="FQ37" s="99"/>
      <c r="FR37" s="100"/>
      <c r="FS37" s="95"/>
      <c r="FT37" s="95"/>
      <c r="FU37" s="95"/>
      <c r="FV37" s="96"/>
      <c r="FW37" s="97"/>
      <c r="FX37" s="98"/>
      <c r="FY37" s="97"/>
      <c r="FZ37" s="99"/>
      <c r="GA37" s="100"/>
      <c r="GB37" s="95"/>
      <c r="GC37" s="95"/>
      <c r="GD37" s="95"/>
      <c r="GE37" s="96"/>
      <c r="GF37" s="97"/>
      <c r="GG37" s="98"/>
      <c r="GH37" s="97"/>
      <c r="GI37" s="99"/>
      <c r="GJ37" s="100"/>
      <c r="GK37" s="95"/>
      <c r="GL37" s="95"/>
      <c r="GM37" s="95"/>
      <c r="GN37" s="96"/>
      <c r="GO37" s="97"/>
      <c r="GP37" s="98"/>
      <c r="GQ37" s="97"/>
      <c r="GR37" s="99"/>
      <c r="GS37" s="100"/>
      <c r="GT37" s="102"/>
      <c r="GU37" s="376">
        <v>14560</v>
      </c>
      <c r="GV37" s="377" t="s">
        <v>139</v>
      </c>
      <c r="GW37" s="103"/>
      <c r="GX37" s="145" t="s">
        <v>197</v>
      </c>
      <c r="GY37" s="105">
        <v>0</v>
      </c>
      <c r="GZ37" s="77"/>
      <c r="HA37" s="77"/>
    </row>
    <row r="38" spans="1:209" x14ac:dyDescent="0.25">
      <c r="A38"/>
      <c r="B38" s="77"/>
      <c r="C38" s="77"/>
      <c r="D38" s="35"/>
      <c r="E38" s="36"/>
      <c r="F38" s="37"/>
      <c r="G38" s="38"/>
      <c r="H38" s="39"/>
      <c r="I38" s="40"/>
      <c r="J38" s="58" t="s">
        <v>107</v>
      </c>
      <c r="K38" s="78" t="s">
        <v>103</v>
      </c>
      <c r="L38" s="106">
        <v>11890</v>
      </c>
      <c r="M38" s="80">
        <v>42398</v>
      </c>
      <c r="N38" s="367" t="s">
        <v>176</v>
      </c>
      <c r="O38" s="107">
        <v>17780</v>
      </c>
      <c r="P38" s="123">
        <f t="shared" si="1"/>
        <v>5890</v>
      </c>
      <c r="Q38" s="129">
        <v>22.5</v>
      </c>
      <c r="R38" s="129"/>
      <c r="S38" s="142"/>
      <c r="T38" s="39">
        <f t="shared" si="0"/>
        <v>400050</v>
      </c>
      <c r="U38" s="357" t="s">
        <v>53</v>
      </c>
      <c r="V38" s="347">
        <v>42418</v>
      </c>
      <c r="W38" s="375">
        <v>9776.25</v>
      </c>
      <c r="X38" s="95"/>
      <c r="Y38" s="96"/>
      <c r="Z38" s="97"/>
      <c r="AA38" s="98"/>
      <c r="AB38" s="97"/>
      <c r="AC38" s="99"/>
      <c r="AD38" s="100"/>
      <c r="AE38" s="95"/>
      <c r="AF38" s="95"/>
      <c r="AG38" s="95"/>
      <c r="AH38" s="96"/>
      <c r="AI38" s="97"/>
      <c r="AJ38" s="98"/>
      <c r="AK38" s="97"/>
      <c r="AL38" s="99"/>
      <c r="AM38" s="100"/>
      <c r="AN38" s="95"/>
      <c r="AO38" s="95"/>
      <c r="AP38" s="95"/>
      <c r="AQ38" s="96"/>
      <c r="AR38" s="97"/>
      <c r="AS38" s="98"/>
      <c r="AT38" s="97"/>
      <c r="AU38" s="99"/>
      <c r="AV38" s="100"/>
      <c r="AW38" s="95"/>
      <c r="AX38" s="95"/>
      <c r="AY38" s="95"/>
      <c r="AZ38" s="96"/>
      <c r="BA38" s="97"/>
      <c r="BB38" s="98"/>
      <c r="BC38" s="97"/>
      <c r="BD38" s="99"/>
      <c r="BE38" s="100"/>
      <c r="BF38" s="95"/>
      <c r="BG38" s="95"/>
      <c r="BH38" s="95"/>
      <c r="BI38" s="96"/>
      <c r="BJ38" s="97"/>
      <c r="BK38" s="98"/>
      <c r="BL38" s="97"/>
      <c r="BM38" s="99"/>
      <c r="BN38" s="100"/>
      <c r="BO38" s="95"/>
      <c r="BP38" s="95"/>
      <c r="BQ38" s="95"/>
      <c r="BR38" s="96"/>
      <c r="BS38" s="97"/>
      <c r="BT38" s="98"/>
      <c r="BU38" s="97"/>
      <c r="BV38" s="99"/>
      <c r="BW38" s="100"/>
      <c r="BX38" s="95"/>
      <c r="BY38" s="95"/>
      <c r="BZ38" s="95"/>
      <c r="CA38" s="96"/>
      <c r="CB38" s="97"/>
      <c r="CC38" s="98"/>
      <c r="CD38" s="97"/>
      <c r="CE38" s="99"/>
      <c r="CF38" s="100"/>
      <c r="CG38" s="95"/>
      <c r="CH38" s="95"/>
      <c r="CI38" s="95"/>
      <c r="CJ38" s="96"/>
      <c r="CK38" s="97"/>
      <c r="CL38" s="98"/>
      <c r="CM38" s="97"/>
      <c r="CN38" s="99"/>
      <c r="CO38" s="100"/>
      <c r="CP38" s="95"/>
      <c r="CQ38" s="95"/>
      <c r="CR38" s="95"/>
      <c r="CS38" s="96"/>
      <c r="CT38" s="97"/>
      <c r="CU38" s="98"/>
      <c r="CV38" s="97"/>
      <c r="CW38" s="99"/>
      <c r="CX38" s="100"/>
      <c r="CY38" s="95"/>
      <c r="CZ38" s="95"/>
      <c r="DA38" s="95"/>
      <c r="DB38" s="96"/>
      <c r="DC38" s="97"/>
      <c r="DD38" s="98"/>
      <c r="DE38" s="97"/>
      <c r="DF38" s="99"/>
      <c r="DG38" s="100"/>
      <c r="DH38" s="95"/>
      <c r="DI38" s="95"/>
      <c r="DJ38" s="95"/>
      <c r="DK38" s="96"/>
      <c r="DL38" s="97"/>
      <c r="DM38" s="98"/>
      <c r="DN38" s="97"/>
      <c r="DO38" s="99"/>
      <c r="DP38" s="100"/>
      <c r="DQ38" s="95"/>
      <c r="DR38" s="95"/>
      <c r="DS38" s="95"/>
      <c r="DT38" s="96"/>
      <c r="DU38" s="97"/>
      <c r="DV38" s="98"/>
      <c r="DW38" s="97"/>
      <c r="DX38" s="99"/>
      <c r="DY38" s="100"/>
      <c r="DZ38" s="95"/>
      <c r="EA38" s="95"/>
      <c r="EB38" s="95"/>
      <c r="EC38" s="96"/>
      <c r="ED38" s="97"/>
      <c r="EE38" s="98"/>
      <c r="EF38" s="97"/>
      <c r="EG38" s="99"/>
      <c r="EH38" s="100"/>
      <c r="EI38" s="95"/>
      <c r="EJ38" s="95"/>
      <c r="EK38" s="95"/>
      <c r="EL38" s="96"/>
      <c r="EM38" s="97"/>
      <c r="EN38" s="98"/>
      <c r="EO38" s="97"/>
      <c r="EP38" s="99"/>
      <c r="EQ38" s="100"/>
      <c r="ER38" s="95"/>
      <c r="ES38" s="95"/>
      <c r="ET38" s="95"/>
      <c r="EU38" s="96"/>
      <c r="EV38" s="97"/>
      <c r="EW38" s="98"/>
      <c r="EX38" s="97"/>
      <c r="EY38" s="99"/>
      <c r="EZ38" s="100"/>
      <c r="FA38" s="95"/>
      <c r="FB38" s="95"/>
      <c r="FC38" s="95"/>
      <c r="FD38" s="96"/>
      <c r="FE38" s="97"/>
      <c r="FF38" s="98"/>
      <c r="FG38" s="97"/>
      <c r="FH38" s="99"/>
      <c r="FI38" s="100"/>
      <c r="FJ38" s="95"/>
      <c r="FK38" s="95"/>
      <c r="FL38" s="95"/>
      <c r="FM38" s="96"/>
      <c r="FN38" s="97"/>
      <c r="FO38" s="98"/>
      <c r="FP38" s="97"/>
      <c r="FQ38" s="99"/>
      <c r="FR38" s="100"/>
      <c r="FS38" s="95"/>
      <c r="FT38" s="95"/>
      <c r="FU38" s="95"/>
      <c r="FV38" s="96"/>
      <c r="FW38" s="97"/>
      <c r="FX38" s="98"/>
      <c r="FY38" s="97"/>
      <c r="FZ38" s="99"/>
      <c r="GA38" s="100"/>
      <c r="GB38" s="95"/>
      <c r="GC38" s="95"/>
      <c r="GD38" s="95"/>
      <c r="GE38" s="96"/>
      <c r="GF38" s="97"/>
      <c r="GG38" s="98"/>
      <c r="GH38" s="97"/>
      <c r="GI38" s="99"/>
      <c r="GJ38" s="100"/>
      <c r="GK38" s="95"/>
      <c r="GL38" s="95"/>
      <c r="GM38" s="95"/>
      <c r="GN38" s="96"/>
      <c r="GO38" s="97"/>
      <c r="GP38" s="98"/>
      <c r="GQ38" s="97"/>
      <c r="GR38" s="99"/>
      <c r="GS38" s="100"/>
      <c r="GT38" s="102"/>
      <c r="GU38" s="376">
        <v>14560</v>
      </c>
      <c r="GV38" s="377" t="s">
        <v>140</v>
      </c>
      <c r="GW38" s="103"/>
      <c r="GX38" s="145" t="s">
        <v>197</v>
      </c>
      <c r="GY38" s="417">
        <v>2320</v>
      </c>
      <c r="GZ38" s="77"/>
    </row>
    <row r="39" spans="1:209" x14ac:dyDescent="0.25">
      <c r="A39"/>
      <c r="B39" s="77"/>
      <c r="C39" s="77"/>
      <c r="D39" s="35"/>
      <c r="E39" s="36"/>
      <c r="F39" s="37"/>
      <c r="G39" s="38"/>
      <c r="H39" s="39"/>
      <c r="I39" s="40"/>
      <c r="J39" s="143" t="s">
        <v>141</v>
      </c>
      <c r="K39" s="78" t="s">
        <v>103</v>
      </c>
      <c r="L39" s="106">
        <v>17440</v>
      </c>
      <c r="M39" s="80">
        <v>42398</v>
      </c>
      <c r="N39" s="367" t="s">
        <v>184</v>
      </c>
      <c r="O39" s="107">
        <v>18515</v>
      </c>
      <c r="P39" s="123">
        <f t="shared" si="1"/>
        <v>1075</v>
      </c>
      <c r="Q39" s="129">
        <v>22.5</v>
      </c>
      <c r="R39" s="129"/>
      <c r="S39" s="129"/>
      <c r="T39" s="39">
        <f t="shared" si="0"/>
        <v>416587.5</v>
      </c>
      <c r="U39" s="357" t="s">
        <v>53</v>
      </c>
      <c r="V39" s="347">
        <v>42419</v>
      </c>
      <c r="W39" s="375">
        <v>9776.25</v>
      </c>
      <c r="X39" s="95"/>
      <c r="Y39" s="96"/>
      <c r="Z39" s="97"/>
      <c r="AA39" s="98"/>
      <c r="AB39" s="97"/>
      <c r="AC39" s="99"/>
      <c r="AD39" s="100"/>
      <c r="AE39" s="95"/>
      <c r="AF39" s="95"/>
      <c r="AG39" s="95"/>
      <c r="AH39" s="96"/>
      <c r="AI39" s="97"/>
      <c r="AJ39" s="98"/>
      <c r="AK39" s="97"/>
      <c r="AL39" s="99"/>
      <c r="AM39" s="100"/>
      <c r="AN39" s="95"/>
      <c r="AO39" s="95"/>
      <c r="AP39" s="95"/>
      <c r="AQ39" s="96"/>
      <c r="AR39" s="97"/>
      <c r="AS39" s="98"/>
      <c r="AT39" s="97"/>
      <c r="AU39" s="99"/>
      <c r="AV39" s="100"/>
      <c r="AW39" s="95"/>
      <c r="AX39" s="95"/>
      <c r="AY39" s="95"/>
      <c r="AZ39" s="96"/>
      <c r="BA39" s="97"/>
      <c r="BB39" s="98"/>
      <c r="BC39" s="97"/>
      <c r="BD39" s="99"/>
      <c r="BE39" s="100"/>
      <c r="BF39" s="95"/>
      <c r="BG39" s="95"/>
      <c r="BH39" s="95"/>
      <c r="BI39" s="96"/>
      <c r="BJ39" s="97"/>
      <c r="BK39" s="98"/>
      <c r="BL39" s="97"/>
      <c r="BM39" s="99"/>
      <c r="BN39" s="100"/>
      <c r="BO39" s="95"/>
      <c r="BP39" s="95"/>
      <c r="BQ39" s="95"/>
      <c r="BR39" s="96"/>
      <c r="BS39" s="97"/>
      <c r="BT39" s="98"/>
      <c r="BU39" s="97"/>
      <c r="BV39" s="99"/>
      <c r="BW39" s="100"/>
      <c r="BX39" s="95"/>
      <c r="BY39" s="95"/>
      <c r="BZ39" s="95"/>
      <c r="CA39" s="96"/>
      <c r="CB39" s="97"/>
      <c r="CC39" s="98"/>
      <c r="CD39" s="97"/>
      <c r="CE39" s="99"/>
      <c r="CF39" s="100"/>
      <c r="CG39" s="95"/>
      <c r="CH39" s="95"/>
      <c r="CI39" s="95"/>
      <c r="CJ39" s="96"/>
      <c r="CK39" s="97"/>
      <c r="CL39" s="98"/>
      <c r="CM39" s="97"/>
      <c r="CN39" s="99"/>
      <c r="CO39" s="100"/>
      <c r="CP39" s="95"/>
      <c r="CQ39" s="95"/>
      <c r="CR39" s="95"/>
      <c r="CS39" s="96"/>
      <c r="CT39" s="97"/>
      <c r="CU39" s="98"/>
      <c r="CV39" s="97"/>
      <c r="CW39" s="99"/>
      <c r="CX39" s="100"/>
      <c r="CY39" s="95"/>
      <c r="CZ39" s="95"/>
      <c r="DA39" s="95"/>
      <c r="DB39" s="96"/>
      <c r="DC39" s="97"/>
      <c r="DD39" s="98"/>
      <c r="DE39" s="97"/>
      <c r="DF39" s="99"/>
      <c r="DG39" s="100"/>
      <c r="DH39" s="95"/>
      <c r="DI39" s="95"/>
      <c r="DJ39" s="95"/>
      <c r="DK39" s="96"/>
      <c r="DL39" s="97"/>
      <c r="DM39" s="98"/>
      <c r="DN39" s="97"/>
      <c r="DO39" s="99"/>
      <c r="DP39" s="100"/>
      <c r="DQ39" s="95"/>
      <c r="DR39" s="95"/>
      <c r="DS39" s="95"/>
      <c r="DT39" s="96"/>
      <c r="DU39" s="97"/>
      <c r="DV39" s="98"/>
      <c r="DW39" s="97"/>
      <c r="DX39" s="99"/>
      <c r="DY39" s="100"/>
      <c r="DZ39" s="95"/>
      <c r="EA39" s="95"/>
      <c r="EB39" s="95"/>
      <c r="EC39" s="96"/>
      <c r="ED39" s="97"/>
      <c r="EE39" s="98"/>
      <c r="EF39" s="97"/>
      <c r="EG39" s="99"/>
      <c r="EH39" s="100"/>
      <c r="EI39" s="95"/>
      <c r="EJ39" s="95"/>
      <c r="EK39" s="95"/>
      <c r="EL39" s="96"/>
      <c r="EM39" s="97"/>
      <c r="EN39" s="98"/>
      <c r="EO39" s="97"/>
      <c r="EP39" s="99"/>
      <c r="EQ39" s="100"/>
      <c r="ER39" s="95"/>
      <c r="ES39" s="95"/>
      <c r="ET39" s="95"/>
      <c r="EU39" s="96"/>
      <c r="EV39" s="97"/>
      <c r="EW39" s="98"/>
      <c r="EX39" s="97"/>
      <c r="EY39" s="99"/>
      <c r="EZ39" s="100"/>
      <c r="FA39" s="95"/>
      <c r="FB39" s="95"/>
      <c r="FC39" s="95"/>
      <c r="FD39" s="96"/>
      <c r="FE39" s="97"/>
      <c r="FF39" s="98"/>
      <c r="FG39" s="97"/>
      <c r="FH39" s="99"/>
      <c r="FI39" s="100"/>
      <c r="FJ39" s="95"/>
      <c r="FK39" s="95"/>
      <c r="FL39" s="95"/>
      <c r="FM39" s="96"/>
      <c r="FN39" s="97"/>
      <c r="FO39" s="98"/>
      <c r="FP39" s="97"/>
      <c r="FQ39" s="99"/>
      <c r="FR39" s="100"/>
      <c r="FS39" s="95"/>
      <c r="FT39" s="95"/>
      <c r="FU39" s="95"/>
      <c r="FV39" s="96"/>
      <c r="FW39" s="97"/>
      <c r="FX39" s="98"/>
      <c r="FY39" s="97"/>
      <c r="FZ39" s="99"/>
      <c r="GA39" s="100"/>
      <c r="GB39" s="95"/>
      <c r="GC39" s="95"/>
      <c r="GD39" s="95"/>
      <c r="GE39" s="96"/>
      <c r="GF39" s="97"/>
      <c r="GG39" s="98"/>
      <c r="GH39" s="97"/>
      <c r="GI39" s="99"/>
      <c r="GJ39" s="100"/>
      <c r="GK39" s="95"/>
      <c r="GL39" s="95"/>
      <c r="GM39" s="95"/>
      <c r="GN39" s="96"/>
      <c r="GO39" s="97"/>
      <c r="GP39" s="98"/>
      <c r="GQ39" s="97"/>
      <c r="GR39" s="99"/>
      <c r="GS39" s="100"/>
      <c r="GT39" s="102"/>
      <c r="GU39" s="376">
        <v>18480</v>
      </c>
      <c r="GV39" s="378" t="s">
        <v>142</v>
      </c>
      <c r="GW39" s="144"/>
      <c r="GX39" s="145" t="s">
        <v>197</v>
      </c>
      <c r="GY39" s="417">
        <v>4176</v>
      </c>
      <c r="GZ39" s="77"/>
    </row>
    <row r="40" spans="1:209" x14ac:dyDescent="0.25">
      <c r="A40"/>
      <c r="B40" s="77"/>
      <c r="C40" s="77"/>
      <c r="D40" s="35"/>
      <c r="E40" s="36"/>
      <c r="F40" s="37"/>
      <c r="G40" s="38"/>
      <c r="H40" s="39"/>
      <c r="I40" s="40"/>
      <c r="J40" s="143" t="s">
        <v>108</v>
      </c>
      <c r="K40" s="78" t="s">
        <v>43</v>
      </c>
      <c r="L40" s="106">
        <v>22340</v>
      </c>
      <c r="M40" s="80">
        <v>42400</v>
      </c>
      <c r="N40" s="367" t="s">
        <v>188</v>
      </c>
      <c r="O40" s="107">
        <v>27960</v>
      </c>
      <c r="P40" s="123">
        <f t="shared" si="1"/>
        <v>5620</v>
      </c>
      <c r="Q40" s="129">
        <v>22</v>
      </c>
      <c r="R40" s="129"/>
      <c r="S40" s="129"/>
      <c r="T40" s="39">
        <f t="shared" si="0"/>
        <v>615120</v>
      </c>
      <c r="U40" s="357" t="s">
        <v>53</v>
      </c>
      <c r="V40" s="347">
        <v>42422</v>
      </c>
      <c r="W40" s="375">
        <v>14812.5</v>
      </c>
      <c r="X40" s="95"/>
      <c r="Y40" s="96"/>
      <c r="Z40" s="97"/>
      <c r="AA40" s="98"/>
      <c r="AB40" s="97"/>
      <c r="AC40" s="99"/>
      <c r="AD40" s="100"/>
      <c r="AE40" s="95"/>
      <c r="AF40" s="95"/>
      <c r="AG40" s="95"/>
      <c r="AH40" s="96"/>
      <c r="AI40" s="97"/>
      <c r="AJ40" s="98"/>
      <c r="AK40" s="97"/>
      <c r="AL40" s="99"/>
      <c r="AM40" s="100"/>
      <c r="AN40" s="95"/>
      <c r="AO40" s="95"/>
      <c r="AP40" s="95"/>
      <c r="AQ40" s="96"/>
      <c r="AR40" s="97"/>
      <c r="AS40" s="98"/>
      <c r="AT40" s="97"/>
      <c r="AU40" s="99"/>
      <c r="AV40" s="100"/>
      <c r="AW40" s="95"/>
      <c r="AX40" s="95"/>
      <c r="AY40" s="95"/>
      <c r="AZ40" s="96"/>
      <c r="BA40" s="97"/>
      <c r="BB40" s="98"/>
      <c r="BC40" s="97"/>
      <c r="BD40" s="99"/>
      <c r="BE40" s="100"/>
      <c r="BF40" s="95"/>
      <c r="BG40" s="95"/>
      <c r="BH40" s="95"/>
      <c r="BI40" s="96"/>
      <c r="BJ40" s="97"/>
      <c r="BK40" s="98"/>
      <c r="BL40" s="97"/>
      <c r="BM40" s="99"/>
      <c r="BN40" s="100"/>
      <c r="BO40" s="95"/>
      <c r="BP40" s="95"/>
      <c r="BQ40" s="95"/>
      <c r="BR40" s="96"/>
      <c r="BS40" s="97"/>
      <c r="BT40" s="98"/>
      <c r="BU40" s="97"/>
      <c r="BV40" s="99"/>
      <c r="BW40" s="100"/>
      <c r="BX40" s="95"/>
      <c r="BY40" s="95"/>
      <c r="BZ40" s="95"/>
      <c r="CA40" s="96"/>
      <c r="CB40" s="97"/>
      <c r="CC40" s="98"/>
      <c r="CD40" s="97"/>
      <c r="CE40" s="99"/>
      <c r="CF40" s="100"/>
      <c r="CG40" s="95"/>
      <c r="CH40" s="95"/>
      <c r="CI40" s="95"/>
      <c r="CJ40" s="96"/>
      <c r="CK40" s="97"/>
      <c r="CL40" s="98"/>
      <c r="CM40" s="97"/>
      <c r="CN40" s="99"/>
      <c r="CO40" s="100"/>
      <c r="CP40" s="95"/>
      <c r="CQ40" s="95"/>
      <c r="CR40" s="95"/>
      <c r="CS40" s="96"/>
      <c r="CT40" s="97"/>
      <c r="CU40" s="98"/>
      <c r="CV40" s="97"/>
      <c r="CW40" s="99"/>
      <c r="CX40" s="100"/>
      <c r="CY40" s="95"/>
      <c r="CZ40" s="95"/>
      <c r="DA40" s="95"/>
      <c r="DB40" s="96"/>
      <c r="DC40" s="97"/>
      <c r="DD40" s="98"/>
      <c r="DE40" s="97"/>
      <c r="DF40" s="99"/>
      <c r="DG40" s="100"/>
      <c r="DH40" s="95"/>
      <c r="DI40" s="95"/>
      <c r="DJ40" s="95"/>
      <c r="DK40" s="96"/>
      <c r="DL40" s="97"/>
      <c r="DM40" s="98"/>
      <c r="DN40" s="97"/>
      <c r="DO40" s="99"/>
      <c r="DP40" s="100"/>
      <c r="DQ40" s="95"/>
      <c r="DR40" s="95"/>
      <c r="DS40" s="95"/>
      <c r="DT40" s="96"/>
      <c r="DU40" s="97"/>
      <c r="DV40" s="98"/>
      <c r="DW40" s="97"/>
      <c r="DX40" s="99"/>
      <c r="DY40" s="100"/>
      <c r="DZ40" s="95"/>
      <c r="EA40" s="95"/>
      <c r="EB40" s="95"/>
      <c r="EC40" s="96"/>
      <c r="ED40" s="97"/>
      <c r="EE40" s="98"/>
      <c r="EF40" s="97"/>
      <c r="EG40" s="99"/>
      <c r="EH40" s="100"/>
      <c r="EI40" s="95"/>
      <c r="EJ40" s="95"/>
      <c r="EK40" s="95"/>
      <c r="EL40" s="96"/>
      <c r="EM40" s="97"/>
      <c r="EN40" s="98"/>
      <c r="EO40" s="97"/>
      <c r="EP40" s="99"/>
      <c r="EQ40" s="100"/>
      <c r="ER40" s="95"/>
      <c r="ES40" s="95"/>
      <c r="ET40" s="95"/>
      <c r="EU40" s="96"/>
      <c r="EV40" s="97"/>
      <c r="EW40" s="98"/>
      <c r="EX40" s="97"/>
      <c r="EY40" s="99"/>
      <c r="EZ40" s="100"/>
      <c r="FA40" s="95"/>
      <c r="FB40" s="95"/>
      <c r="FC40" s="95"/>
      <c r="FD40" s="96"/>
      <c r="FE40" s="97"/>
      <c r="FF40" s="98"/>
      <c r="FG40" s="97"/>
      <c r="FH40" s="99"/>
      <c r="FI40" s="100"/>
      <c r="FJ40" s="95"/>
      <c r="FK40" s="95"/>
      <c r="FL40" s="95"/>
      <c r="FM40" s="96"/>
      <c r="FN40" s="97"/>
      <c r="FO40" s="98"/>
      <c r="FP40" s="97"/>
      <c r="FQ40" s="99"/>
      <c r="FR40" s="100"/>
      <c r="FS40" s="95"/>
      <c r="FT40" s="95"/>
      <c r="FU40" s="95"/>
      <c r="FV40" s="96"/>
      <c r="FW40" s="97"/>
      <c r="FX40" s="98"/>
      <c r="FY40" s="97"/>
      <c r="FZ40" s="99"/>
      <c r="GA40" s="100"/>
      <c r="GB40" s="95"/>
      <c r="GC40" s="95"/>
      <c r="GD40" s="95"/>
      <c r="GE40" s="96"/>
      <c r="GF40" s="97"/>
      <c r="GG40" s="98"/>
      <c r="GH40" s="97"/>
      <c r="GI40" s="99"/>
      <c r="GJ40" s="100"/>
      <c r="GK40" s="95"/>
      <c r="GL40" s="95"/>
      <c r="GM40" s="95"/>
      <c r="GN40" s="96"/>
      <c r="GO40" s="97"/>
      <c r="GP40" s="98"/>
      <c r="GQ40" s="97"/>
      <c r="GR40" s="99"/>
      <c r="GS40" s="100"/>
      <c r="GT40" s="102"/>
      <c r="GU40" s="376">
        <v>18480</v>
      </c>
      <c r="GV40" s="377" t="s">
        <v>150</v>
      </c>
      <c r="GW40" s="144"/>
      <c r="GX40" s="145" t="s">
        <v>197</v>
      </c>
      <c r="GY40" s="417">
        <v>4176</v>
      </c>
      <c r="GZ40" s="77"/>
    </row>
    <row r="41" spans="1:209" x14ac:dyDescent="0.25">
      <c r="A41"/>
      <c r="B41" s="77"/>
      <c r="C41" s="77"/>
      <c r="D41" s="35"/>
      <c r="E41" s="36"/>
      <c r="F41" s="37"/>
      <c r="G41" s="38"/>
      <c r="H41" s="39"/>
      <c r="I41" s="40"/>
      <c r="J41" s="143"/>
      <c r="K41" s="78"/>
      <c r="L41" s="106"/>
      <c r="M41" s="80"/>
      <c r="N41" s="81"/>
      <c r="O41" s="107"/>
      <c r="P41" s="123">
        <f t="shared" si="1"/>
        <v>0</v>
      </c>
      <c r="Q41" s="129"/>
      <c r="R41" s="129"/>
      <c r="S41" s="129"/>
      <c r="T41" s="39">
        <f t="shared" si="0"/>
        <v>0</v>
      </c>
      <c r="U41" s="358"/>
      <c r="V41" s="120"/>
      <c r="W41" s="131"/>
      <c r="X41" s="95"/>
      <c r="Y41" s="96"/>
      <c r="Z41" s="97"/>
      <c r="AA41" s="98"/>
      <c r="AB41" s="97"/>
      <c r="AC41" s="99"/>
      <c r="AD41" s="100"/>
      <c r="AE41" s="95"/>
      <c r="AF41" s="95"/>
      <c r="AG41" s="95"/>
      <c r="AH41" s="96"/>
      <c r="AI41" s="97"/>
      <c r="AJ41" s="98"/>
      <c r="AK41" s="97"/>
      <c r="AL41" s="99"/>
      <c r="AM41" s="100"/>
      <c r="AN41" s="95"/>
      <c r="AO41" s="95"/>
      <c r="AP41" s="95"/>
      <c r="AQ41" s="96"/>
      <c r="AR41" s="97"/>
      <c r="AS41" s="98"/>
      <c r="AT41" s="97"/>
      <c r="AU41" s="99"/>
      <c r="AV41" s="100"/>
      <c r="AW41" s="95"/>
      <c r="AX41" s="95"/>
      <c r="AY41" s="95"/>
      <c r="AZ41" s="96"/>
      <c r="BA41" s="97"/>
      <c r="BB41" s="98"/>
      <c r="BC41" s="97"/>
      <c r="BD41" s="99"/>
      <c r="BE41" s="100"/>
      <c r="BF41" s="95"/>
      <c r="BG41" s="95"/>
      <c r="BH41" s="95"/>
      <c r="BI41" s="96"/>
      <c r="BJ41" s="97"/>
      <c r="BK41" s="98"/>
      <c r="BL41" s="97"/>
      <c r="BM41" s="99"/>
      <c r="BN41" s="100"/>
      <c r="BO41" s="95"/>
      <c r="BP41" s="95"/>
      <c r="BQ41" s="95"/>
      <c r="BR41" s="96"/>
      <c r="BS41" s="97"/>
      <c r="BT41" s="98"/>
      <c r="BU41" s="97"/>
      <c r="BV41" s="99"/>
      <c r="BW41" s="100"/>
      <c r="BX41" s="95"/>
      <c r="BY41" s="95"/>
      <c r="BZ41" s="95"/>
      <c r="CA41" s="96"/>
      <c r="CB41" s="97"/>
      <c r="CC41" s="98"/>
      <c r="CD41" s="97"/>
      <c r="CE41" s="99"/>
      <c r="CF41" s="100"/>
      <c r="CG41" s="95"/>
      <c r="CH41" s="95"/>
      <c r="CI41" s="95"/>
      <c r="CJ41" s="96"/>
      <c r="CK41" s="97"/>
      <c r="CL41" s="98"/>
      <c r="CM41" s="97"/>
      <c r="CN41" s="99"/>
      <c r="CO41" s="100"/>
      <c r="CP41" s="95"/>
      <c r="CQ41" s="95"/>
      <c r="CR41" s="95"/>
      <c r="CS41" s="96"/>
      <c r="CT41" s="97"/>
      <c r="CU41" s="98"/>
      <c r="CV41" s="97"/>
      <c r="CW41" s="99"/>
      <c r="CX41" s="100"/>
      <c r="CY41" s="95"/>
      <c r="CZ41" s="95"/>
      <c r="DA41" s="95"/>
      <c r="DB41" s="96"/>
      <c r="DC41" s="97"/>
      <c r="DD41" s="98"/>
      <c r="DE41" s="97"/>
      <c r="DF41" s="99"/>
      <c r="DG41" s="100"/>
      <c r="DH41" s="95"/>
      <c r="DI41" s="95"/>
      <c r="DJ41" s="95"/>
      <c r="DK41" s="96"/>
      <c r="DL41" s="97"/>
      <c r="DM41" s="98"/>
      <c r="DN41" s="97"/>
      <c r="DO41" s="99"/>
      <c r="DP41" s="100"/>
      <c r="DQ41" s="95"/>
      <c r="DR41" s="95"/>
      <c r="DS41" s="95"/>
      <c r="DT41" s="96"/>
      <c r="DU41" s="97"/>
      <c r="DV41" s="98"/>
      <c r="DW41" s="97"/>
      <c r="DX41" s="99"/>
      <c r="DY41" s="100"/>
      <c r="DZ41" s="95"/>
      <c r="EA41" s="95"/>
      <c r="EB41" s="95"/>
      <c r="EC41" s="96"/>
      <c r="ED41" s="97"/>
      <c r="EE41" s="98"/>
      <c r="EF41" s="97"/>
      <c r="EG41" s="99"/>
      <c r="EH41" s="100"/>
      <c r="EI41" s="95"/>
      <c r="EJ41" s="95"/>
      <c r="EK41" s="95"/>
      <c r="EL41" s="96"/>
      <c r="EM41" s="97"/>
      <c r="EN41" s="98"/>
      <c r="EO41" s="97"/>
      <c r="EP41" s="99"/>
      <c r="EQ41" s="100"/>
      <c r="ER41" s="95"/>
      <c r="ES41" s="95"/>
      <c r="ET41" s="95"/>
      <c r="EU41" s="96"/>
      <c r="EV41" s="97"/>
      <c r="EW41" s="98"/>
      <c r="EX41" s="97"/>
      <c r="EY41" s="99"/>
      <c r="EZ41" s="100"/>
      <c r="FA41" s="95"/>
      <c r="FB41" s="95"/>
      <c r="FC41" s="95"/>
      <c r="FD41" s="96"/>
      <c r="FE41" s="97"/>
      <c r="FF41" s="98"/>
      <c r="FG41" s="97"/>
      <c r="FH41" s="99"/>
      <c r="FI41" s="100"/>
      <c r="FJ41" s="95"/>
      <c r="FK41" s="95"/>
      <c r="FL41" s="95"/>
      <c r="FM41" s="96"/>
      <c r="FN41" s="97"/>
      <c r="FO41" s="98"/>
      <c r="FP41" s="97"/>
      <c r="FQ41" s="99"/>
      <c r="FR41" s="100"/>
      <c r="FS41" s="95"/>
      <c r="FT41" s="95"/>
      <c r="FU41" s="95"/>
      <c r="FV41" s="96"/>
      <c r="FW41" s="97"/>
      <c r="FX41" s="98"/>
      <c r="FY41" s="97"/>
      <c r="FZ41" s="99"/>
      <c r="GA41" s="100"/>
      <c r="GB41" s="95"/>
      <c r="GC41" s="95"/>
      <c r="GD41" s="95"/>
      <c r="GE41" s="96"/>
      <c r="GF41" s="97"/>
      <c r="GG41" s="98"/>
      <c r="GH41" s="97"/>
      <c r="GI41" s="99"/>
      <c r="GJ41" s="100"/>
      <c r="GK41" s="95"/>
      <c r="GL41" s="95"/>
      <c r="GM41" s="95"/>
      <c r="GN41" s="96"/>
      <c r="GO41" s="97"/>
      <c r="GP41" s="98"/>
      <c r="GQ41" s="97"/>
      <c r="GR41" s="99"/>
      <c r="GS41" s="100"/>
      <c r="GT41" s="102"/>
      <c r="GU41" s="92"/>
      <c r="GV41" s="144"/>
      <c r="GW41" s="144"/>
      <c r="GX41" s="145"/>
      <c r="GY41" s="105">
        <f>SUM(GY23:GY40)</f>
        <v>56144</v>
      </c>
      <c r="GZ41" s="77"/>
    </row>
    <row r="42" spans="1:209" x14ac:dyDescent="0.25">
      <c r="A42"/>
      <c r="B42" s="77"/>
      <c r="C42" s="77"/>
      <c r="D42" s="35"/>
      <c r="E42" s="36"/>
      <c r="F42" s="37"/>
      <c r="G42" s="38"/>
      <c r="H42" s="39"/>
      <c r="I42" s="40"/>
      <c r="J42" s="143"/>
      <c r="K42" s="78"/>
      <c r="L42" s="106"/>
      <c r="M42" s="80"/>
      <c r="N42" s="81"/>
      <c r="O42" s="107"/>
      <c r="P42" s="123">
        <f t="shared" si="1"/>
        <v>0</v>
      </c>
      <c r="Q42" s="129"/>
      <c r="R42" s="129"/>
      <c r="S42" s="129"/>
      <c r="T42" s="39">
        <f t="shared" si="0"/>
        <v>0</v>
      </c>
      <c r="U42" s="358"/>
      <c r="V42" s="120"/>
      <c r="W42" s="131"/>
      <c r="X42" s="95"/>
      <c r="Y42" s="96"/>
      <c r="Z42" s="97"/>
      <c r="AA42" s="98"/>
      <c r="AB42" s="97"/>
      <c r="AC42" s="99"/>
      <c r="AD42" s="100"/>
      <c r="AE42" s="95"/>
      <c r="AF42" s="95"/>
      <c r="AG42" s="95"/>
      <c r="AH42" s="96"/>
      <c r="AI42" s="97"/>
      <c r="AJ42" s="98"/>
      <c r="AK42" s="97"/>
      <c r="AL42" s="99"/>
      <c r="AM42" s="100"/>
      <c r="AN42" s="95"/>
      <c r="AO42" s="95"/>
      <c r="AP42" s="95"/>
      <c r="AQ42" s="96"/>
      <c r="AR42" s="97"/>
      <c r="AS42" s="98"/>
      <c r="AT42" s="97"/>
      <c r="AU42" s="99"/>
      <c r="AV42" s="100"/>
      <c r="AW42" s="95"/>
      <c r="AX42" s="95"/>
      <c r="AY42" s="95"/>
      <c r="AZ42" s="96"/>
      <c r="BA42" s="97"/>
      <c r="BB42" s="98"/>
      <c r="BC42" s="97"/>
      <c r="BD42" s="99"/>
      <c r="BE42" s="100"/>
      <c r="BF42" s="95"/>
      <c r="BG42" s="95"/>
      <c r="BH42" s="95"/>
      <c r="BI42" s="96"/>
      <c r="BJ42" s="97"/>
      <c r="BK42" s="98"/>
      <c r="BL42" s="97"/>
      <c r="BM42" s="99"/>
      <c r="BN42" s="100"/>
      <c r="BO42" s="95"/>
      <c r="BP42" s="95"/>
      <c r="BQ42" s="95"/>
      <c r="BR42" s="96"/>
      <c r="BS42" s="97"/>
      <c r="BT42" s="98"/>
      <c r="BU42" s="97"/>
      <c r="BV42" s="99"/>
      <c r="BW42" s="100"/>
      <c r="BX42" s="95"/>
      <c r="BY42" s="95"/>
      <c r="BZ42" s="95"/>
      <c r="CA42" s="96"/>
      <c r="CB42" s="97"/>
      <c r="CC42" s="98"/>
      <c r="CD42" s="97"/>
      <c r="CE42" s="99"/>
      <c r="CF42" s="100"/>
      <c r="CG42" s="95"/>
      <c r="CH42" s="95"/>
      <c r="CI42" s="95"/>
      <c r="CJ42" s="96"/>
      <c r="CK42" s="97"/>
      <c r="CL42" s="98"/>
      <c r="CM42" s="97"/>
      <c r="CN42" s="99"/>
      <c r="CO42" s="100"/>
      <c r="CP42" s="95"/>
      <c r="CQ42" s="95"/>
      <c r="CR42" s="95"/>
      <c r="CS42" s="96"/>
      <c r="CT42" s="97"/>
      <c r="CU42" s="98"/>
      <c r="CV42" s="97"/>
      <c r="CW42" s="99"/>
      <c r="CX42" s="100"/>
      <c r="CY42" s="95"/>
      <c r="CZ42" s="95"/>
      <c r="DA42" s="95"/>
      <c r="DB42" s="96"/>
      <c r="DC42" s="97"/>
      <c r="DD42" s="98"/>
      <c r="DE42" s="97"/>
      <c r="DF42" s="99"/>
      <c r="DG42" s="100"/>
      <c r="DH42" s="95"/>
      <c r="DI42" s="95"/>
      <c r="DJ42" s="95"/>
      <c r="DK42" s="96"/>
      <c r="DL42" s="97"/>
      <c r="DM42" s="98"/>
      <c r="DN42" s="97"/>
      <c r="DO42" s="99"/>
      <c r="DP42" s="100"/>
      <c r="DQ42" s="95"/>
      <c r="DR42" s="95"/>
      <c r="DS42" s="95"/>
      <c r="DT42" s="96"/>
      <c r="DU42" s="97"/>
      <c r="DV42" s="98"/>
      <c r="DW42" s="97"/>
      <c r="DX42" s="99"/>
      <c r="DY42" s="100"/>
      <c r="DZ42" s="95"/>
      <c r="EA42" s="95"/>
      <c r="EB42" s="95"/>
      <c r="EC42" s="96"/>
      <c r="ED42" s="97"/>
      <c r="EE42" s="98"/>
      <c r="EF42" s="97"/>
      <c r="EG42" s="99"/>
      <c r="EH42" s="100"/>
      <c r="EI42" s="95"/>
      <c r="EJ42" s="95"/>
      <c r="EK42" s="95"/>
      <c r="EL42" s="96"/>
      <c r="EM42" s="97"/>
      <c r="EN42" s="98"/>
      <c r="EO42" s="97"/>
      <c r="EP42" s="99"/>
      <c r="EQ42" s="100"/>
      <c r="ER42" s="95"/>
      <c r="ES42" s="95"/>
      <c r="ET42" s="95"/>
      <c r="EU42" s="96"/>
      <c r="EV42" s="97"/>
      <c r="EW42" s="98"/>
      <c r="EX42" s="97"/>
      <c r="EY42" s="99"/>
      <c r="EZ42" s="100"/>
      <c r="FA42" s="95"/>
      <c r="FB42" s="95"/>
      <c r="FC42" s="95"/>
      <c r="FD42" s="96"/>
      <c r="FE42" s="97"/>
      <c r="FF42" s="98"/>
      <c r="FG42" s="97"/>
      <c r="FH42" s="99"/>
      <c r="FI42" s="100"/>
      <c r="FJ42" s="95"/>
      <c r="FK42" s="95"/>
      <c r="FL42" s="95"/>
      <c r="FM42" s="96"/>
      <c r="FN42" s="97"/>
      <c r="FO42" s="98"/>
      <c r="FP42" s="97"/>
      <c r="FQ42" s="99"/>
      <c r="FR42" s="100"/>
      <c r="FS42" s="95"/>
      <c r="FT42" s="95"/>
      <c r="FU42" s="95"/>
      <c r="FV42" s="96"/>
      <c r="FW42" s="97"/>
      <c r="FX42" s="98"/>
      <c r="FY42" s="97"/>
      <c r="FZ42" s="99"/>
      <c r="GA42" s="100"/>
      <c r="GB42" s="95"/>
      <c r="GC42" s="95"/>
      <c r="GD42" s="95"/>
      <c r="GE42" s="96"/>
      <c r="GF42" s="97"/>
      <c r="GG42" s="98"/>
      <c r="GH42" s="97"/>
      <c r="GI42" s="99"/>
      <c r="GJ42" s="100"/>
      <c r="GK42" s="95"/>
      <c r="GL42" s="95"/>
      <c r="GM42" s="95"/>
      <c r="GN42" s="96"/>
      <c r="GO42" s="97"/>
      <c r="GP42" s="98"/>
      <c r="GQ42" s="97"/>
      <c r="GR42" s="99"/>
      <c r="GS42" s="100"/>
      <c r="GT42" s="102"/>
      <c r="GU42" s="92"/>
      <c r="GV42" s="144"/>
      <c r="GW42" s="144"/>
      <c r="GX42" s="145"/>
      <c r="GY42" s="105"/>
      <c r="GZ42" s="77"/>
    </row>
    <row r="43" spans="1:209" x14ac:dyDescent="0.25">
      <c r="A43"/>
      <c r="B43" s="77"/>
      <c r="C43" s="77"/>
      <c r="D43" s="35"/>
      <c r="E43" s="36"/>
      <c r="F43" s="37"/>
      <c r="G43" s="38"/>
      <c r="H43" s="39"/>
      <c r="I43" s="40"/>
      <c r="J43" s="143"/>
      <c r="K43" s="78"/>
      <c r="L43" s="106"/>
      <c r="M43" s="80"/>
      <c r="N43" s="81"/>
      <c r="O43" s="107"/>
      <c r="P43" s="123">
        <f t="shared" si="1"/>
        <v>0</v>
      </c>
      <c r="Q43" s="129"/>
      <c r="R43" s="129"/>
      <c r="S43" s="129"/>
      <c r="T43" s="39">
        <f t="shared" si="0"/>
        <v>0</v>
      </c>
      <c r="U43" s="358"/>
      <c r="V43" s="120"/>
      <c r="W43" s="130"/>
      <c r="X43" s="95"/>
      <c r="Y43" s="96"/>
      <c r="Z43" s="97"/>
      <c r="AA43" s="98"/>
      <c r="AB43" s="97"/>
      <c r="AC43" s="99"/>
      <c r="AD43" s="100"/>
      <c r="AE43" s="95"/>
      <c r="AF43" s="95"/>
      <c r="AG43" s="95"/>
      <c r="AH43" s="96"/>
      <c r="AI43" s="97"/>
      <c r="AJ43" s="98"/>
      <c r="AK43" s="97"/>
      <c r="AL43" s="99"/>
      <c r="AM43" s="100"/>
      <c r="AN43" s="95"/>
      <c r="AO43" s="95"/>
      <c r="AP43" s="95"/>
      <c r="AQ43" s="96"/>
      <c r="AR43" s="97"/>
      <c r="AS43" s="98"/>
      <c r="AT43" s="97"/>
      <c r="AU43" s="99"/>
      <c r="AV43" s="100"/>
      <c r="AW43" s="95"/>
      <c r="AX43" s="95"/>
      <c r="AY43" s="95"/>
      <c r="AZ43" s="96"/>
      <c r="BA43" s="97"/>
      <c r="BB43" s="98"/>
      <c r="BC43" s="97"/>
      <c r="BD43" s="99"/>
      <c r="BE43" s="100"/>
      <c r="BF43" s="95"/>
      <c r="BG43" s="95"/>
      <c r="BH43" s="95"/>
      <c r="BI43" s="96"/>
      <c r="BJ43" s="97"/>
      <c r="BK43" s="98"/>
      <c r="BL43" s="97"/>
      <c r="BM43" s="99"/>
      <c r="BN43" s="100"/>
      <c r="BO43" s="95"/>
      <c r="BP43" s="95"/>
      <c r="BQ43" s="95"/>
      <c r="BR43" s="96"/>
      <c r="BS43" s="97"/>
      <c r="BT43" s="98"/>
      <c r="BU43" s="97"/>
      <c r="BV43" s="99"/>
      <c r="BW43" s="100"/>
      <c r="BX43" s="95"/>
      <c r="BY43" s="95"/>
      <c r="BZ43" s="95"/>
      <c r="CA43" s="96"/>
      <c r="CB43" s="97"/>
      <c r="CC43" s="98"/>
      <c r="CD43" s="97"/>
      <c r="CE43" s="99"/>
      <c r="CF43" s="100"/>
      <c r="CG43" s="95"/>
      <c r="CH43" s="95"/>
      <c r="CI43" s="95"/>
      <c r="CJ43" s="96"/>
      <c r="CK43" s="97"/>
      <c r="CL43" s="98"/>
      <c r="CM43" s="97"/>
      <c r="CN43" s="99"/>
      <c r="CO43" s="100"/>
      <c r="CP43" s="95"/>
      <c r="CQ43" s="95"/>
      <c r="CR43" s="95"/>
      <c r="CS43" s="96"/>
      <c r="CT43" s="97"/>
      <c r="CU43" s="98"/>
      <c r="CV43" s="97"/>
      <c r="CW43" s="99"/>
      <c r="CX43" s="100"/>
      <c r="CY43" s="95"/>
      <c r="CZ43" s="95"/>
      <c r="DA43" s="95"/>
      <c r="DB43" s="96"/>
      <c r="DC43" s="97"/>
      <c r="DD43" s="98"/>
      <c r="DE43" s="97"/>
      <c r="DF43" s="99"/>
      <c r="DG43" s="100"/>
      <c r="DH43" s="95"/>
      <c r="DI43" s="95"/>
      <c r="DJ43" s="95"/>
      <c r="DK43" s="96"/>
      <c r="DL43" s="97"/>
      <c r="DM43" s="98"/>
      <c r="DN43" s="97"/>
      <c r="DO43" s="99"/>
      <c r="DP43" s="100"/>
      <c r="DQ43" s="95"/>
      <c r="DR43" s="95"/>
      <c r="DS43" s="95"/>
      <c r="DT43" s="96"/>
      <c r="DU43" s="97"/>
      <c r="DV43" s="98"/>
      <c r="DW43" s="97"/>
      <c r="DX43" s="99"/>
      <c r="DY43" s="100"/>
      <c r="DZ43" s="95"/>
      <c r="EA43" s="95"/>
      <c r="EB43" s="95"/>
      <c r="EC43" s="96"/>
      <c r="ED43" s="97"/>
      <c r="EE43" s="98"/>
      <c r="EF43" s="97"/>
      <c r="EG43" s="99"/>
      <c r="EH43" s="100"/>
      <c r="EI43" s="95"/>
      <c r="EJ43" s="95"/>
      <c r="EK43" s="95"/>
      <c r="EL43" s="96"/>
      <c r="EM43" s="97"/>
      <c r="EN43" s="98"/>
      <c r="EO43" s="97"/>
      <c r="EP43" s="99"/>
      <c r="EQ43" s="100"/>
      <c r="ER43" s="95"/>
      <c r="ES43" s="95"/>
      <c r="ET43" s="95"/>
      <c r="EU43" s="96"/>
      <c r="EV43" s="97"/>
      <c r="EW43" s="98"/>
      <c r="EX43" s="97"/>
      <c r="EY43" s="99"/>
      <c r="EZ43" s="100"/>
      <c r="FA43" s="95"/>
      <c r="FB43" s="95"/>
      <c r="FC43" s="95"/>
      <c r="FD43" s="96"/>
      <c r="FE43" s="97"/>
      <c r="FF43" s="98"/>
      <c r="FG43" s="97"/>
      <c r="FH43" s="99"/>
      <c r="FI43" s="100"/>
      <c r="FJ43" s="95"/>
      <c r="FK43" s="95"/>
      <c r="FL43" s="95"/>
      <c r="FM43" s="96"/>
      <c r="FN43" s="97"/>
      <c r="FO43" s="98"/>
      <c r="FP43" s="97"/>
      <c r="FQ43" s="99"/>
      <c r="FR43" s="100"/>
      <c r="FS43" s="95"/>
      <c r="FT43" s="95"/>
      <c r="FU43" s="95"/>
      <c r="FV43" s="96"/>
      <c r="FW43" s="97"/>
      <c r="FX43" s="98"/>
      <c r="FY43" s="97"/>
      <c r="FZ43" s="99"/>
      <c r="GA43" s="100"/>
      <c r="GB43" s="95"/>
      <c r="GC43" s="95"/>
      <c r="GD43" s="95"/>
      <c r="GE43" s="96"/>
      <c r="GF43" s="97"/>
      <c r="GG43" s="98"/>
      <c r="GH43" s="97"/>
      <c r="GI43" s="99"/>
      <c r="GJ43" s="100"/>
      <c r="GK43" s="95"/>
      <c r="GL43" s="95"/>
      <c r="GM43" s="95"/>
      <c r="GN43" s="96"/>
      <c r="GO43" s="97"/>
      <c r="GP43" s="98"/>
      <c r="GQ43" s="97"/>
      <c r="GR43" s="99"/>
      <c r="GS43" s="100"/>
      <c r="GT43" s="102"/>
      <c r="GU43" s="92"/>
      <c r="GV43" s="144"/>
      <c r="GW43" s="144"/>
      <c r="GX43" s="145"/>
      <c r="GY43" s="105"/>
      <c r="GZ43" s="77"/>
    </row>
    <row r="44" spans="1:209" x14ac:dyDescent="0.25">
      <c r="A44"/>
      <c r="B44" s="77"/>
      <c r="C44" s="77"/>
      <c r="D44" s="35"/>
      <c r="E44" s="36"/>
      <c r="F44" s="37"/>
      <c r="G44" s="38"/>
      <c r="H44" s="39"/>
      <c r="I44" s="40"/>
      <c r="J44" s="143"/>
      <c r="K44" s="78"/>
      <c r="L44" s="106"/>
      <c r="M44" s="80"/>
      <c r="N44" s="81"/>
      <c r="O44" s="107"/>
      <c r="P44" s="123">
        <f t="shared" si="1"/>
        <v>0</v>
      </c>
      <c r="Q44" s="129"/>
      <c r="R44" s="129"/>
      <c r="S44" s="129"/>
      <c r="T44" s="39">
        <f t="shared" si="0"/>
        <v>0</v>
      </c>
      <c r="U44" s="358"/>
      <c r="V44" s="120"/>
      <c r="W44" s="131"/>
      <c r="X44" s="95"/>
      <c r="Y44" s="96"/>
      <c r="Z44" s="97"/>
      <c r="AA44" s="98"/>
      <c r="AB44" s="97"/>
      <c r="AC44" s="99"/>
      <c r="AD44" s="100"/>
      <c r="AE44" s="95"/>
      <c r="AF44" s="95"/>
      <c r="AG44" s="95"/>
      <c r="AH44" s="96"/>
      <c r="AI44" s="97"/>
      <c r="AJ44" s="98"/>
      <c r="AK44" s="97"/>
      <c r="AL44" s="99"/>
      <c r="AM44" s="100"/>
      <c r="AN44" s="95"/>
      <c r="AO44" s="95"/>
      <c r="AP44" s="95"/>
      <c r="AQ44" s="96"/>
      <c r="AR44" s="97"/>
      <c r="AS44" s="98"/>
      <c r="AT44" s="97"/>
      <c r="AU44" s="99"/>
      <c r="AV44" s="100"/>
      <c r="AW44" s="95"/>
      <c r="AX44" s="95"/>
      <c r="AY44" s="95"/>
      <c r="AZ44" s="96"/>
      <c r="BA44" s="97"/>
      <c r="BB44" s="98"/>
      <c r="BC44" s="97"/>
      <c r="BD44" s="99"/>
      <c r="BE44" s="100"/>
      <c r="BF44" s="95"/>
      <c r="BG44" s="95"/>
      <c r="BH44" s="95"/>
      <c r="BI44" s="96"/>
      <c r="BJ44" s="97"/>
      <c r="BK44" s="98"/>
      <c r="BL44" s="97"/>
      <c r="BM44" s="99"/>
      <c r="BN44" s="100"/>
      <c r="BO44" s="95"/>
      <c r="BP44" s="95"/>
      <c r="BQ44" s="95"/>
      <c r="BR44" s="96"/>
      <c r="BS44" s="97"/>
      <c r="BT44" s="98"/>
      <c r="BU44" s="97"/>
      <c r="BV44" s="99"/>
      <c r="BW44" s="100"/>
      <c r="BX44" s="95"/>
      <c r="BY44" s="95"/>
      <c r="BZ44" s="95"/>
      <c r="CA44" s="96"/>
      <c r="CB44" s="97"/>
      <c r="CC44" s="98"/>
      <c r="CD44" s="97"/>
      <c r="CE44" s="99"/>
      <c r="CF44" s="100"/>
      <c r="CG44" s="95"/>
      <c r="CH44" s="95"/>
      <c r="CI44" s="95"/>
      <c r="CJ44" s="96"/>
      <c r="CK44" s="97"/>
      <c r="CL44" s="98"/>
      <c r="CM44" s="97"/>
      <c r="CN44" s="99"/>
      <c r="CO44" s="100"/>
      <c r="CP44" s="95"/>
      <c r="CQ44" s="95"/>
      <c r="CR44" s="95"/>
      <c r="CS44" s="96"/>
      <c r="CT44" s="97"/>
      <c r="CU44" s="98"/>
      <c r="CV44" s="97"/>
      <c r="CW44" s="99"/>
      <c r="CX44" s="100"/>
      <c r="CY44" s="95"/>
      <c r="CZ44" s="95"/>
      <c r="DA44" s="95"/>
      <c r="DB44" s="96"/>
      <c r="DC44" s="97"/>
      <c r="DD44" s="98"/>
      <c r="DE44" s="97"/>
      <c r="DF44" s="99"/>
      <c r="DG44" s="100"/>
      <c r="DH44" s="95"/>
      <c r="DI44" s="95"/>
      <c r="DJ44" s="95"/>
      <c r="DK44" s="96"/>
      <c r="DL44" s="97"/>
      <c r="DM44" s="98"/>
      <c r="DN44" s="97"/>
      <c r="DO44" s="99"/>
      <c r="DP44" s="100"/>
      <c r="DQ44" s="95"/>
      <c r="DR44" s="95"/>
      <c r="DS44" s="95"/>
      <c r="DT44" s="96"/>
      <c r="DU44" s="97"/>
      <c r="DV44" s="98"/>
      <c r="DW44" s="97"/>
      <c r="DX44" s="99"/>
      <c r="DY44" s="100"/>
      <c r="DZ44" s="95"/>
      <c r="EA44" s="95"/>
      <c r="EB44" s="95"/>
      <c r="EC44" s="96"/>
      <c r="ED44" s="97"/>
      <c r="EE44" s="98"/>
      <c r="EF44" s="97"/>
      <c r="EG44" s="99"/>
      <c r="EH44" s="100"/>
      <c r="EI44" s="95"/>
      <c r="EJ44" s="95"/>
      <c r="EK44" s="95"/>
      <c r="EL44" s="96"/>
      <c r="EM44" s="97"/>
      <c r="EN44" s="98"/>
      <c r="EO44" s="97"/>
      <c r="EP44" s="99"/>
      <c r="EQ44" s="100"/>
      <c r="ER44" s="95"/>
      <c r="ES44" s="95"/>
      <c r="ET44" s="95"/>
      <c r="EU44" s="96"/>
      <c r="EV44" s="97"/>
      <c r="EW44" s="98"/>
      <c r="EX44" s="97"/>
      <c r="EY44" s="99"/>
      <c r="EZ44" s="100"/>
      <c r="FA44" s="95"/>
      <c r="FB44" s="95"/>
      <c r="FC44" s="95"/>
      <c r="FD44" s="96"/>
      <c r="FE44" s="97"/>
      <c r="FF44" s="98"/>
      <c r="FG44" s="97"/>
      <c r="FH44" s="99"/>
      <c r="FI44" s="100"/>
      <c r="FJ44" s="95"/>
      <c r="FK44" s="95"/>
      <c r="FL44" s="95"/>
      <c r="FM44" s="96"/>
      <c r="FN44" s="97"/>
      <c r="FO44" s="98"/>
      <c r="FP44" s="97"/>
      <c r="FQ44" s="99"/>
      <c r="FR44" s="100"/>
      <c r="FS44" s="95"/>
      <c r="FT44" s="95"/>
      <c r="FU44" s="95"/>
      <c r="FV44" s="96"/>
      <c r="FW44" s="97"/>
      <c r="FX44" s="98"/>
      <c r="FY44" s="97"/>
      <c r="FZ44" s="99"/>
      <c r="GA44" s="100"/>
      <c r="GB44" s="95"/>
      <c r="GC44" s="95"/>
      <c r="GD44" s="95"/>
      <c r="GE44" s="96"/>
      <c r="GF44" s="97"/>
      <c r="GG44" s="98"/>
      <c r="GH44" s="97"/>
      <c r="GI44" s="99"/>
      <c r="GJ44" s="100"/>
      <c r="GK44" s="95"/>
      <c r="GL44" s="95"/>
      <c r="GM44" s="95"/>
      <c r="GN44" s="96"/>
      <c r="GO44" s="97"/>
      <c r="GP44" s="98"/>
      <c r="GQ44" s="97"/>
      <c r="GR44" s="99"/>
      <c r="GS44" s="100"/>
      <c r="GT44" s="102"/>
      <c r="GU44" s="92"/>
      <c r="GV44" s="144"/>
      <c r="GW44" s="144"/>
      <c r="GX44" s="145"/>
      <c r="GY44" s="105"/>
      <c r="GZ44" s="77"/>
    </row>
    <row r="45" spans="1:209" x14ac:dyDescent="0.25">
      <c r="A45"/>
      <c r="B45" s="77"/>
      <c r="C45" s="77"/>
      <c r="D45" s="35"/>
      <c r="E45" s="36"/>
      <c r="F45" s="37"/>
      <c r="G45" s="38"/>
      <c r="H45" s="39"/>
      <c r="I45" s="40"/>
      <c r="J45" s="143"/>
      <c r="K45" s="78"/>
      <c r="L45" s="106"/>
      <c r="M45" s="80"/>
      <c r="N45" s="81"/>
      <c r="O45" s="107"/>
      <c r="P45" s="123">
        <f t="shared" si="1"/>
        <v>0</v>
      </c>
      <c r="Q45" s="129"/>
      <c r="R45" s="129"/>
      <c r="S45" s="129"/>
      <c r="T45" s="39">
        <f t="shared" si="0"/>
        <v>0</v>
      </c>
      <c r="U45" s="358"/>
      <c r="V45" s="120"/>
      <c r="W45" s="131"/>
      <c r="X45" s="58"/>
      <c r="Y45" s="145"/>
      <c r="Z45" s="146"/>
      <c r="AA45" s="147"/>
      <c r="AB45" s="146"/>
      <c r="AC45" s="148"/>
      <c r="AD45" s="128"/>
      <c r="AE45" s="58"/>
      <c r="AF45" s="58"/>
      <c r="AG45" s="58"/>
      <c r="AH45" s="145"/>
      <c r="AI45" s="146"/>
      <c r="AJ45" s="147"/>
      <c r="AK45" s="146"/>
      <c r="AL45" s="148"/>
      <c r="AM45" s="128"/>
      <c r="AN45" s="58"/>
      <c r="AO45" s="58"/>
      <c r="AP45" s="58"/>
      <c r="AQ45" s="145"/>
      <c r="AR45" s="146"/>
      <c r="AS45" s="147"/>
      <c r="AT45" s="146"/>
      <c r="AU45" s="148"/>
      <c r="AV45" s="128"/>
      <c r="AW45" s="58"/>
      <c r="AX45" s="58"/>
      <c r="AY45" s="58"/>
      <c r="AZ45" s="145"/>
      <c r="BA45" s="146"/>
      <c r="BB45" s="147"/>
      <c r="BC45" s="146"/>
      <c r="BD45" s="148"/>
      <c r="BE45" s="128"/>
      <c r="BF45" s="58"/>
      <c r="BG45" s="58"/>
      <c r="BH45" s="58"/>
      <c r="BI45" s="145"/>
      <c r="BJ45" s="146"/>
      <c r="BK45" s="147"/>
      <c r="BL45" s="146"/>
      <c r="BM45" s="148"/>
      <c r="BN45" s="128"/>
      <c r="BO45" s="58"/>
      <c r="BP45" s="58"/>
      <c r="BQ45" s="58"/>
      <c r="BR45" s="145"/>
      <c r="BS45" s="146"/>
      <c r="BT45" s="147"/>
      <c r="BU45" s="146"/>
      <c r="BV45" s="148"/>
      <c r="BW45" s="128"/>
      <c r="BX45" s="58"/>
      <c r="BY45" s="58"/>
      <c r="BZ45" s="58"/>
      <c r="CA45" s="145"/>
      <c r="CB45" s="146"/>
      <c r="CC45" s="147"/>
      <c r="CD45" s="146"/>
      <c r="CE45" s="148"/>
      <c r="CF45" s="128"/>
      <c r="CG45" s="58"/>
      <c r="CH45" s="58"/>
      <c r="CI45" s="58"/>
      <c r="CJ45" s="145"/>
      <c r="CK45" s="146"/>
      <c r="CL45" s="147"/>
      <c r="CM45" s="146"/>
      <c r="CN45" s="148"/>
      <c r="CO45" s="128"/>
      <c r="CP45" s="58"/>
      <c r="CQ45" s="58"/>
      <c r="CR45" s="58"/>
      <c r="CS45" s="145"/>
      <c r="CT45" s="146"/>
      <c r="CU45" s="147"/>
      <c r="CV45" s="146"/>
      <c r="CW45" s="148"/>
      <c r="CX45" s="128"/>
      <c r="CY45" s="58"/>
      <c r="CZ45" s="58"/>
      <c r="DA45" s="58"/>
      <c r="DB45" s="145"/>
      <c r="DC45" s="146"/>
      <c r="DD45" s="147"/>
      <c r="DE45" s="146"/>
      <c r="DF45" s="148"/>
      <c r="DG45" s="128"/>
      <c r="DH45" s="58"/>
      <c r="DI45" s="58"/>
      <c r="DJ45" s="58"/>
      <c r="DK45" s="145"/>
      <c r="DL45" s="146"/>
      <c r="DM45" s="147"/>
      <c r="DN45" s="146"/>
      <c r="DO45" s="148"/>
      <c r="DP45" s="128"/>
      <c r="DQ45" s="58"/>
      <c r="DR45" s="58"/>
      <c r="DS45" s="58"/>
      <c r="DT45" s="145"/>
      <c r="DU45" s="146"/>
      <c r="DV45" s="147"/>
      <c r="DW45" s="146"/>
      <c r="DX45" s="148"/>
      <c r="DY45" s="128"/>
      <c r="DZ45" s="58"/>
      <c r="EA45" s="58"/>
      <c r="EB45" s="58"/>
      <c r="EC45" s="145"/>
      <c r="ED45" s="146"/>
      <c r="EE45" s="147"/>
      <c r="EF45" s="146"/>
      <c r="EG45" s="148"/>
      <c r="EH45" s="128"/>
      <c r="EI45" s="58"/>
      <c r="EJ45" s="58"/>
      <c r="EK45" s="58"/>
      <c r="EL45" s="145"/>
      <c r="EM45" s="146"/>
      <c r="EN45" s="147"/>
      <c r="EO45" s="146"/>
      <c r="EP45" s="148"/>
      <c r="EQ45" s="128"/>
      <c r="ER45" s="58"/>
      <c r="ES45" s="58"/>
      <c r="ET45" s="58"/>
      <c r="EU45" s="145"/>
      <c r="EV45" s="146"/>
      <c r="EW45" s="147"/>
      <c r="EX45" s="146"/>
      <c r="EY45" s="148"/>
      <c r="EZ45" s="128"/>
      <c r="FA45" s="58"/>
      <c r="FB45" s="58"/>
      <c r="FC45" s="58"/>
      <c r="FD45" s="145"/>
      <c r="FE45" s="146"/>
      <c r="FF45" s="147"/>
      <c r="FG45" s="146"/>
      <c r="FH45" s="148"/>
      <c r="FI45" s="128"/>
      <c r="FJ45" s="58"/>
      <c r="FK45" s="58"/>
      <c r="FL45" s="58"/>
      <c r="FM45" s="145"/>
      <c r="FN45" s="146"/>
      <c r="FO45" s="147"/>
      <c r="FP45" s="146"/>
      <c r="FQ45" s="148"/>
      <c r="FR45" s="128"/>
      <c r="FS45" s="58"/>
      <c r="FT45" s="58"/>
      <c r="FU45" s="58"/>
      <c r="FV45" s="145"/>
      <c r="FW45" s="146"/>
      <c r="FX45" s="147"/>
      <c r="FY45" s="146"/>
      <c r="FZ45" s="148"/>
      <c r="GA45" s="128"/>
      <c r="GB45" s="58"/>
      <c r="GC45" s="58"/>
      <c r="GD45" s="58"/>
      <c r="GE45" s="145"/>
      <c r="GF45" s="146"/>
      <c r="GG45" s="147"/>
      <c r="GH45" s="146"/>
      <c r="GI45" s="148"/>
      <c r="GJ45" s="128"/>
      <c r="GK45" s="58"/>
      <c r="GL45" s="58"/>
      <c r="GM45" s="58"/>
      <c r="GN45" s="145"/>
      <c r="GO45" s="146"/>
      <c r="GP45" s="147"/>
      <c r="GQ45" s="146"/>
      <c r="GR45" s="148"/>
      <c r="GS45" s="128"/>
      <c r="GT45" s="102"/>
      <c r="GU45" s="92"/>
      <c r="GV45" s="144"/>
      <c r="GW45" s="144"/>
      <c r="GX45" s="145"/>
      <c r="GY45" s="105"/>
      <c r="GZ45" s="77"/>
    </row>
    <row r="46" spans="1:209" x14ac:dyDescent="0.25">
      <c r="A46"/>
      <c r="B46" s="77"/>
      <c r="C46" s="77"/>
      <c r="D46" s="35"/>
      <c r="E46" s="36"/>
      <c r="F46" s="37"/>
      <c r="G46" s="38"/>
      <c r="H46" s="39"/>
      <c r="I46" s="40"/>
      <c r="J46" s="143"/>
      <c r="K46" s="78"/>
      <c r="L46" s="106"/>
      <c r="M46" s="80"/>
      <c r="N46" s="119"/>
      <c r="O46" s="107"/>
      <c r="P46" s="123">
        <f t="shared" si="1"/>
        <v>0</v>
      </c>
      <c r="Q46" s="129"/>
      <c r="R46" s="129"/>
      <c r="S46" s="129"/>
      <c r="T46" s="39">
        <f t="shared" si="0"/>
        <v>0</v>
      </c>
      <c r="U46" s="358"/>
      <c r="V46" s="120"/>
      <c r="W46" s="105"/>
      <c r="X46" s="58"/>
      <c r="Y46" s="145"/>
      <c r="Z46" s="146"/>
      <c r="AA46" s="147"/>
      <c r="AB46" s="146"/>
      <c r="AC46" s="148"/>
      <c r="AD46" s="128"/>
      <c r="AE46" s="58"/>
      <c r="AF46" s="58"/>
      <c r="AG46" s="58"/>
      <c r="AH46" s="145"/>
      <c r="AI46" s="146"/>
      <c r="AJ46" s="147"/>
      <c r="AK46" s="146"/>
      <c r="AL46" s="148"/>
      <c r="AM46" s="128"/>
      <c r="AN46" s="58"/>
      <c r="AO46" s="58"/>
      <c r="AP46" s="58"/>
      <c r="AQ46" s="145"/>
      <c r="AR46" s="146"/>
      <c r="AS46" s="147"/>
      <c r="AT46" s="146"/>
      <c r="AU46" s="148"/>
      <c r="AV46" s="128"/>
      <c r="AW46" s="58"/>
      <c r="AX46" s="58"/>
      <c r="AY46" s="58"/>
      <c r="AZ46" s="145"/>
      <c r="BA46" s="146"/>
      <c r="BB46" s="147"/>
      <c r="BC46" s="146"/>
      <c r="BD46" s="148"/>
      <c r="BE46" s="128"/>
      <c r="BF46" s="58"/>
      <c r="BG46" s="58"/>
      <c r="BH46" s="58"/>
      <c r="BI46" s="145"/>
      <c r="BJ46" s="146"/>
      <c r="BK46" s="147"/>
      <c r="BL46" s="146"/>
      <c r="BM46" s="148"/>
      <c r="BN46" s="128"/>
      <c r="BO46" s="58"/>
      <c r="BP46" s="58"/>
      <c r="BQ46" s="58"/>
      <c r="BR46" s="145"/>
      <c r="BS46" s="146"/>
      <c r="BT46" s="147"/>
      <c r="BU46" s="146"/>
      <c r="BV46" s="148"/>
      <c r="BW46" s="128"/>
      <c r="BX46" s="58"/>
      <c r="BY46" s="58"/>
      <c r="BZ46" s="58"/>
      <c r="CA46" s="145"/>
      <c r="CB46" s="146"/>
      <c r="CC46" s="147"/>
      <c r="CD46" s="146"/>
      <c r="CE46" s="148"/>
      <c r="CF46" s="128"/>
      <c r="CG46" s="58"/>
      <c r="CH46" s="58"/>
      <c r="CI46" s="58"/>
      <c r="CJ46" s="145"/>
      <c r="CK46" s="146"/>
      <c r="CL46" s="147"/>
      <c r="CM46" s="146"/>
      <c r="CN46" s="148"/>
      <c r="CO46" s="128"/>
      <c r="CP46" s="58"/>
      <c r="CQ46" s="58"/>
      <c r="CR46" s="58"/>
      <c r="CS46" s="145"/>
      <c r="CT46" s="146"/>
      <c r="CU46" s="147"/>
      <c r="CV46" s="146"/>
      <c r="CW46" s="148"/>
      <c r="CX46" s="128"/>
      <c r="CY46" s="58"/>
      <c r="CZ46" s="58"/>
      <c r="DA46" s="58"/>
      <c r="DB46" s="145"/>
      <c r="DC46" s="146"/>
      <c r="DD46" s="147"/>
      <c r="DE46" s="146"/>
      <c r="DF46" s="148"/>
      <c r="DG46" s="128"/>
      <c r="DH46" s="58"/>
      <c r="DI46" s="58"/>
      <c r="DJ46" s="58"/>
      <c r="DK46" s="145"/>
      <c r="DL46" s="146"/>
      <c r="DM46" s="147"/>
      <c r="DN46" s="146"/>
      <c r="DO46" s="148"/>
      <c r="DP46" s="128"/>
      <c r="DQ46" s="58"/>
      <c r="DR46" s="58"/>
      <c r="DS46" s="58"/>
      <c r="DT46" s="145"/>
      <c r="DU46" s="146"/>
      <c r="DV46" s="147"/>
      <c r="DW46" s="146"/>
      <c r="DX46" s="148"/>
      <c r="DY46" s="128"/>
      <c r="DZ46" s="58"/>
      <c r="EA46" s="58"/>
      <c r="EB46" s="58"/>
      <c r="EC46" s="145"/>
      <c r="ED46" s="146"/>
      <c r="EE46" s="147"/>
      <c r="EF46" s="146"/>
      <c r="EG46" s="148"/>
      <c r="EH46" s="128"/>
      <c r="EI46" s="58"/>
      <c r="EJ46" s="58"/>
      <c r="EK46" s="58"/>
      <c r="EL46" s="145"/>
      <c r="EM46" s="146"/>
      <c r="EN46" s="147"/>
      <c r="EO46" s="146"/>
      <c r="EP46" s="148"/>
      <c r="EQ46" s="128"/>
      <c r="ER46" s="58"/>
      <c r="ES46" s="58"/>
      <c r="ET46" s="58"/>
      <c r="EU46" s="145"/>
      <c r="EV46" s="146"/>
      <c r="EW46" s="147"/>
      <c r="EX46" s="146"/>
      <c r="EY46" s="148"/>
      <c r="EZ46" s="128"/>
      <c r="FA46" s="58"/>
      <c r="FB46" s="58"/>
      <c r="FC46" s="58"/>
      <c r="FD46" s="145"/>
      <c r="FE46" s="146"/>
      <c r="FF46" s="147"/>
      <c r="FG46" s="146"/>
      <c r="FH46" s="148"/>
      <c r="FI46" s="128"/>
      <c r="FJ46" s="58"/>
      <c r="FK46" s="58"/>
      <c r="FL46" s="58"/>
      <c r="FM46" s="145"/>
      <c r="FN46" s="146"/>
      <c r="FO46" s="147"/>
      <c r="FP46" s="146"/>
      <c r="FQ46" s="148"/>
      <c r="FR46" s="128"/>
      <c r="FS46" s="58"/>
      <c r="FT46" s="58"/>
      <c r="FU46" s="58"/>
      <c r="FV46" s="145"/>
      <c r="FW46" s="146"/>
      <c r="FX46" s="147"/>
      <c r="FY46" s="146"/>
      <c r="FZ46" s="148"/>
      <c r="GA46" s="128"/>
      <c r="GB46" s="58"/>
      <c r="GC46" s="58"/>
      <c r="GD46" s="58"/>
      <c r="GE46" s="145"/>
      <c r="GF46" s="146"/>
      <c r="GG46" s="147"/>
      <c r="GH46" s="146"/>
      <c r="GI46" s="148"/>
      <c r="GJ46" s="128"/>
      <c r="GK46" s="58"/>
      <c r="GL46" s="58"/>
      <c r="GM46" s="58"/>
      <c r="GN46" s="145"/>
      <c r="GO46" s="146"/>
      <c r="GP46" s="147"/>
      <c r="GQ46" s="146"/>
      <c r="GR46" s="148"/>
      <c r="GS46" s="128"/>
      <c r="GT46" s="102"/>
      <c r="GU46" s="92"/>
      <c r="GV46" s="141"/>
      <c r="GW46" s="149"/>
      <c r="GX46" s="145"/>
      <c r="GY46" s="105"/>
      <c r="GZ46" s="77"/>
    </row>
    <row r="47" spans="1:209" x14ac:dyDescent="0.25">
      <c r="A47"/>
      <c r="B47" s="77"/>
      <c r="C47" s="77"/>
      <c r="D47" s="35"/>
      <c r="E47" s="36"/>
      <c r="F47" s="37"/>
      <c r="G47" s="38"/>
      <c r="H47" s="39"/>
      <c r="I47" s="40"/>
      <c r="J47" s="143"/>
      <c r="K47" s="150"/>
      <c r="L47" s="106"/>
      <c r="M47" s="80"/>
      <c r="N47" s="81"/>
      <c r="O47" s="107"/>
      <c r="P47" s="123">
        <f t="shared" si="1"/>
        <v>0</v>
      </c>
      <c r="Q47" s="129"/>
      <c r="R47" s="129"/>
      <c r="S47" s="129"/>
      <c r="T47" s="39">
        <f t="shared" si="0"/>
        <v>0</v>
      </c>
      <c r="U47" s="358"/>
      <c r="V47" s="120"/>
      <c r="W47" s="105"/>
      <c r="X47" s="58"/>
      <c r="Y47" s="145"/>
      <c r="Z47" s="146"/>
      <c r="AA47" s="147"/>
      <c r="AB47" s="146"/>
      <c r="AC47" s="148"/>
      <c r="AD47" s="128"/>
      <c r="AE47" s="58"/>
      <c r="AF47" s="58"/>
      <c r="AG47" s="58"/>
      <c r="AH47" s="145"/>
      <c r="AI47" s="146"/>
      <c r="AJ47" s="147"/>
      <c r="AK47" s="146"/>
      <c r="AL47" s="148"/>
      <c r="AM47" s="128"/>
      <c r="AN47" s="58"/>
      <c r="AO47" s="58"/>
      <c r="AP47" s="58"/>
      <c r="AQ47" s="145"/>
      <c r="AR47" s="146"/>
      <c r="AS47" s="147"/>
      <c r="AT47" s="146"/>
      <c r="AU47" s="148"/>
      <c r="AV47" s="128"/>
      <c r="AW47" s="58"/>
      <c r="AX47" s="58"/>
      <c r="AY47" s="58"/>
      <c r="AZ47" s="145"/>
      <c r="BA47" s="146"/>
      <c r="BB47" s="147"/>
      <c r="BC47" s="146"/>
      <c r="BD47" s="148"/>
      <c r="BE47" s="128"/>
      <c r="BF47" s="58"/>
      <c r="BG47" s="58"/>
      <c r="BH47" s="58"/>
      <c r="BI47" s="145"/>
      <c r="BJ47" s="146"/>
      <c r="BK47" s="147"/>
      <c r="BL47" s="146"/>
      <c r="BM47" s="148"/>
      <c r="BN47" s="128"/>
      <c r="BO47" s="58"/>
      <c r="BP47" s="58"/>
      <c r="BQ47" s="58"/>
      <c r="BR47" s="145"/>
      <c r="BS47" s="146"/>
      <c r="BT47" s="147"/>
      <c r="BU47" s="146"/>
      <c r="BV47" s="148"/>
      <c r="BW47" s="128"/>
      <c r="BX47" s="58"/>
      <c r="BY47" s="58"/>
      <c r="BZ47" s="58"/>
      <c r="CA47" s="145"/>
      <c r="CB47" s="146"/>
      <c r="CC47" s="147"/>
      <c r="CD47" s="146"/>
      <c r="CE47" s="148"/>
      <c r="CF47" s="128"/>
      <c r="CG47" s="58"/>
      <c r="CH47" s="58"/>
      <c r="CI47" s="58"/>
      <c r="CJ47" s="145"/>
      <c r="CK47" s="146"/>
      <c r="CL47" s="147"/>
      <c r="CM47" s="146"/>
      <c r="CN47" s="148"/>
      <c r="CO47" s="128"/>
      <c r="CP47" s="58"/>
      <c r="CQ47" s="58"/>
      <c r="CR47" s="58"/>
      <c r="CS47" s="145"/>
      <c r="CT47" s="146"/>
      <c r="CU47" s="147"/>
      <c r="CV47" s="146"/>
      <c r="CW47" s="148"/>
      <c r="CX47" s="128"/>
      <c r="CY47" s="58"/>
      <c r="CZ47" s="58"/>
      <c r="DA47" s="58"/>
      <c r="DB47" s="145"/>
      <c r="DC47" s="146"/>
      <c r="DD47" s="147"/>
      <c r="DE47" s="146"/>
      <c r="DF47" s="148"/>
      <c r="DG47" s="128"/>
      <c r="DH47" s="58"/>
      <c r="DI47" s="58"/>
      <c r="DJ47" s="58"/>
      <c r="DK47" s="145"/>
      <c r="DL47" s="146"/>
      <c r="DM47" s="147"/>
      <c r="DN47" s="146"/>
      <c r="DO47" s="148"/>
      <c r="DP47" s="128"/>
      <c r="DQ47" s="58"/>
      <c r="DR47" s="58"/>
      <c r="DS47" s="58"/>
      <c r="DT47" s="145"/>
      <c r="DU47" s="146"/>
      <c r="DV47" s="147"/>
      <c r="DW47" s="146"/>
      <c r="DX47" s="148"/>
      <c r="DY47" s="128"/>
      <c r="DZ47" s="58"/>
      <c r="EA47" s="58"/>
      <c r="EB47" s="58"/>
      <c r="EC47" s="145"/>
      <c r="ED47" s="146"/>
      <c r="EE47" s="147"/>
      <c r="EF47" s="146"/>
      <c r="EG47" s="148"/>
      <c r="EH47" s="128"/>
      <c r="EI47" s="58"/>
      <c r="EJ47" s="58"/>
      <c r="EK47" s="58"/>
      <c r="EL47" s="145"/>
      <c r="EM47" s="146"/>
      <c r="EN47" s="147"/>
      <c r="EO47" s="146"/>
      <c r="EP47" s="148"/>
      <c r="EQ47" s="128"/>
      <c r="ER47" s="58"/>
      <c r="ES47" s="58"/>
      <c r="ET47" s="58"/>
      <c r="EU47" s="145"/>
      <c r="EV47" s="146"/>
      <c r="EW47" s="147"/>
      <c r="EX47" s="146"/>
      <c r="EY47" s="148"/>
      <c r="EZ47" s="128"/>
      <c r="FA47" s="58"/>
      <c r="FB47" s="58"/>
      <c r="FC47" s="58"/>
      <c r="FD47" s="145"/>
      <c r="FE47" s="146"/>
      <c r="FF47" s="147"/>
      <c r="FG47" s="146"/>
      <c r="FH47" s="148"/>
      <c r="FI47" s="128"/>
      <c r="FJ47" s="58"/>
      <c r="FK47" s="58"/>
      <c r="FL47" s="58"/>
      <c r="FM47" s="145"/>
      <c r="FN47" s="146"/>
      <c r="FO47" s="147"/>
      <c r="FP47" s="146"/>
      <c r="FQ47" s="148"/>
      <c r="FR47" s="128"/>
      <c r="FS47" s="58"/>
      <c r="FT47" s="58"/>
      <c r="FU47" s="58"/>
      <c r="FV47" s="145"/>
      <c r="FW47" s="146"/>
      <c r="FX47" s="147"/>
      <c r="FY47" s="146"/>
      <c r="FZ47" s="148"/>
      <c r="GA47" s="128"/>
      <c r="GB47" s="58"/>
      <c r="GC47" s="58"/>
      <c r="GD47" s="58"/>
      <c r="GE47" s="145"/>
      <c r="GF47" s="146"/>
      <c r="GG47" s="147"/>
      <c r="GH47" s="146"/>
      <c r="GI47" s="148"/>
      <c r="GJ47" s="128"/>
      <c r="GK47" s="58"/>
      <c r="GL47" s="58"/>
      <c r="GM47" s="58"/>
      <c r="GN47" s="145"/>
      <c r="GO47" s="146"/>
      <c r="GP47" s="147"/>
      <c r="GQ47" s="146"/>
      <c r="GR47" s="148"/>
      <c r="GS47" s="128"/>
      <c r="GT47" s="102"/>
      <c r="GU47" s="92"/>
      <c r="GV47" s="149"/>
      <c r="GW47" s="149"/>
      <c r="GX47" s="145"/>
      <c r="GY47" s="105"/>
      <c r="GZ47" s="77"/>
    </row>
    <row r="48" spans="1:209" x14ac:dyDescent="0.25">
      <c r="A48"/>
      <c r="B48" s="77"/>
      <c r="C48" s="77"/>
      <c r="D48" s="35"/>
      <c r="E48" s="36"/>
      <c r="F48" s="37"/>
      <c r="G48" s="38"/>
      <c r="H48" s="39"/>
      <c r="I48" s="40"/>
      <c r="J48" s="143"/>
      <c r="K48" s="78"/>
      <c r="L48" s="106"/>
      <c r="M48" s="80"/>
      <c r="N48" s="81"/>
      <c r="O48" s="107"/>
      <c r="P48" s="123">
        <f t="shared" si="1"/>
        <v>0</v>
      </c>
      <c r="Q48" s="129"/>
      <c r="R48" s="129"/>
      <c r="S48" s="129"/>
      <c r="T48" s="39">
        <f t="shared" si="0"/>
        <v>0</v>
      </c>
      <c r="U48" s="358"/>
      <c r="V48" s="120"/>
      <c r="W48" s="105"/>
      <c r="X48" s="58"/>
      <c r="Y48" s="145"/>
      <c r="Z48" s="146"/>
      <c r="AA48" s="147"/>
      <c r="AB48" s="146"/>
      <c r="AC48" s="148"/>
      <c r="AD48" s="128"/>
      <c r="AE48" s="58"/>
      <c r="AF48" s="58"/>
      <c r="AG48" s="58"/>
      <c r="AH48" s="145"/>
      <c r="AI48" s="146"/>
      <c r="AJ48" s="147"/>
      <c r="AK48" s="146"/>
      <c r="AL48" s="148"/>
      <c r="AM48" s="128"/>
      <c r="AN48" s="58"/>
      <c r="AO48" s="58"/>
      <c r="AP48" s="58"/>
      <c r="AQ48" s="145"/>
      <c r="AR48" s="146"/>
      <c r="AS48" s="147"/>
      <c r="AT48" s="146"/>
      <c r="AU48" s="148"/>
      <c r="AV48" s="128"/>
      <c r="AW48" s="58"/>
      <c r="AX48" s="58"/>
      <c r="AY48" s="58"/>
      <c r="AZ48" s="145"/>
      <c r="BA48" s="146"/>
      <c r="BB48" s="147"/>
      <c r="BC48" s="146"/>
      <c r="BD48" s="148"/>
      <c r="BE48" s="128"/>
      <c r="BF48" s="58"/>
      <c r="BG48" s="58"/>
      <c r="BH48" s="58"/>
      <c r="BI48" s="145"/>
      <c r="BJ48" s="146"/>
      <c r="BK48" s="147"/>
      <c r="BL48" s="146"/>
      <c r="BM48" s="148"/>
      <c r="BN48" s="128"/>
      <c r="BO48" s="58"/>
      <c r="BP48" s="58"/>
      <c r="BQ48" s="58"/>
      <c r="BR48" s="145"/>
      <c r="BS48" s="146"/>
      <c r="BT48" s="147"/>
      <c r="BU48" s="146"/>
      <c r="BV48" s="148"/>
      <c r="BW48" s="128"/>
      <c r="BX48" s="58"/>
      <c r="BY48" s="58"/>
      <c r="BZ48" s="58"/>
      <c r="CA48" s="145"/>
      <c r="CB48" s="146"/>
      <c r="CC48" s="147"/>
      <c r="CD48" s="146"/>
      <c r="CE48" s="148"/>
      <c r="CF48" s="128"/>
      <c r="CG48" s="58"/>
      <c r="CH48" s="58"/>
      <c r="CI48" s="58"/>
      <c r="CJ48" s="145"/>
      <c r="CK48" s="146"/>
      <c r="CL48" s="147"/>
      <c r="CM48" s="146"/>
      <c r="CN48" s="148"/>
      <c r="CO48" s="128"/>
      <c r="CP48" s="58"/>
      <c r="CQ48" s="58"/>
      <c r="CR48" s="58"/>
      <c r="CS48" s="145"/>
      <c r="CT48" s="146"/>
      <c r="CU48" s="147"/>
      <c r="CV48" s="146"/>
      <c r="CW48" s="148"/>
      <c r="CX48" s="128"/>
      <c r="CY48" s="58"/>
      <c r="CZ48" s="58"/>
      <c r="DA48" s="58"/>
      <c r="DB48" s="145"/>
      <c r="DC48" s="146"/>
      <c r="DD48" s="147"/>
      <c r="DE48" s="146"/>
      <c r="DF48" s="148"/>
      <c r="DG48" s="128"/>
      <c r="DH48" s="58"/>
      <c r="DI48" s="58"/>
      <c r="DJ48" s="58"/>
      <c r="DK48" s="145"/>
      <c r="DL48" s="146"/>
      <c r="DM48" s="147"/>
      <c r="DN48" s="146"/>
      <c r="DO48" s="148"/>
      <c r="DP48" s="128"/>
      <c r="DQ48" s="58"/>
      <c r="DR48" s="58"/>
      <c r="DS48" s="58"/>
      <c r="DT48" s="145"/>
      <c r="DU48" s="146"/>
      <c r="DV48" s="147"/>
      <c r="DW48" s="146"/>
      <c r="DX48" s="148"/>
      <c r="DY48" s="128"/>
      <c r="DZ48" s="58"/>
      <c r="EA48" s="58"/>
      <c r="EB48" s="58"/>
      <c r="EC48" s="145"/>
      <c r="ED48" s="146"/>
      <c r="EE48" s="147"/>
      <c r="EF48" s="146"/>
      <c r="EG48" s="148"/>
      <c r="EH48" s="128"/>
      <c r="EI48" s="58"/>
      <c r="EJ48" s="58"/>
      <c r="EK48" s="58"/>
      <c r="EL48" s="145"/>
      <c r="EM48" s="146"/>
      <c r="EN48" s="147"/>
      <c r="EO48" s="146"/>
      <c r="EP48" s="148"/>
      <c r="EQ48" s="128"/>
      <c r="ER48" s="58"/>
      <c r="ES48" s="58"/>
      <c r="ET48" s="58"/>
      <c r="EU48" s="145"/>
      <c r="EV48" s="146"/>
      <c r="EW48" s="147"/>
      <c r="EX48" s="146"/>
      <c r="EY48" s="148"/>
      <c r="EZ48" s="128"/>
      <c r="FA48" s="58"/>
      <c r="FB48" s="58"/>
      <c r="FC48" s="58"/>
      <c r="FD48" s="145"/>
      <c r="FE48" s="146"/>
      <c r="FF48" s="147"/>
      <c r="FG48" s="146"/>
      <c r="FH48" s="148"/>
      <c r="FI48" s="128"/>
      <c r="FJ48" s="58"/>
      <c r="FK48" s="58"/>
      <c r="FL48" s="58"/>
      <c r="FM48" s="145"/>
      <c r="FN48" s="146"/>
      <c r="FO48" s="147"/>
      <c r="FP48" s="146"/>
      <c r="FQ48" s="148"/>
      <c r="FR48" s="128"/>
      <c r="FS48" s="58"/>
      <c r="FT48" s="58"/>
      <c r="FU48" s="58"/>
      <c r="FV48" s="145"/>
      <c r="FW48" s="146"/>
      <c r="FX48" s="147"/>
      <c r="FY48" s="146"/>
      <c r="FZ48" s="148"/>
      <c r="GA48" s="128"/>
      <c r="GB48" s="58"/>
      <c r="GC48" s="58"/>
      <c r="GD48" s="58"/>
      <c r="GE48" s="145"/>
      <c r="GF48" s="146"/>
      <c r="GG48" s="147"/>
      <c r="GH48" s="146"/>
      <c r="GI48" s="148"/>
      <c r="GJ48" s="128"/>
      <c r="GK48" s="58"/>
      <c r="GL48" s="58"/>
      <c r="GM48" s="58"/>
      <c r="GN48" s="145"/>
      <c r="GO48" s="146"/>
      <c r="GP48" s="147"/>
      <c r="GQ48" s="146"/>
      <c r="GR48" s="148"/>
      <c r="GS48" s="128"/>
      <c r="GT48" s="102"/>
      <c r="GU48" s="92"/>
      <c r="GV48" s="149"/>
      <c r="GW48" s="149"/>
      <c r="GX48" s="145"/>
      <c r="GY48" s="105"/>
      <c r="GZ48" s="77"/>
    </row>
    <row r="49" spans="1:208" x14ac:dyDescent="0.25">
      <c r="A49"/>
      <c r="B49" s="77"/>
      <c r="C49" s="77"/>
      <c r="D49" s="35"/>
      <c r="E49" s="36"/>
      <c r="F49" s="37"/>
      <c r="G49" s="38"/>
      <c r="H49" s="39"/>
      <c r="I49" s="40"/>
      <c r="J49" s="143"/>
      <c r="K49" s="78"/>
      <c r="L49" s="106"/>
      <c r="M49" s="80"/>
      <c r="N49" s="81"/>
      <c r="O49" s="107"/>
      <c r="P49" s="123">
        <f t="shared" si="1"/>
        <v>0</v>
      </c>
      <c r="Q49" s="129"/>
      <c r="R49" s="129"/>
      <c r="S49" s="129"/>
      <c r="T49" s="39">
        <f t="shared" si="0"/>
        <v>0</v>
      </c>
      <c r="U49" s="358"/>
      <c r="V49" s="120"/>
      <c r="W49" s="105"/>
      <c r="X49" s="58"/>
      <c r="Y49" s="145"/>
      <c r="Z49" s="146"/>
      <c r="AA49" s="147"/>
      <c r="AB49" s="146"/>
      <c r="AC49" s="148"/>
      <c r="AD49" s="128"/>
      <c r="AE49" s="58"/>
      <c r="AF49" s="58"/>
      <c r="AG49" s="58"/>
      <c r="AH49" s="145"/>
      <c r="AI49" s="146"/>
      <c r="AJ49" s="147"/>
      <c r="AK49" s="146"/>
      <c r="AL49" s="148"/>
      <c r="AM49" s="128"/>
      <c r="AN49" s="58"/>
      <c r="AO49" s="58"/>
      <c r="AP49" s="58"/>
      <c r="AQ49" s="145"/>
      <c r="AR49" s="146"/>
      <c r="AS49" s="147"/>
      <c r="AT49" s="146"/>
      <c r="AU49" s="148"/>
      <c r="AV49" s="128"/>
      <c r="AW49" s="58"/>
      <c r="AX49" s="58"/>
      <c r="AY49" s="58"/>
      <c r="AZ49" s="145"/>
      <c r="BA49" s="146"/>
      <c r="BB49" s="147"/>
      <c r="BC49" s="146"/>
      <c r="BD49" s="148"/>
      <c r="BE49" s="128"/>
      <c r="BF49" s="58"/>
      <c r="BG49" s="58"/>
      <c r="BH49" s="58"/>
      <c r="BI49" s="145"/>
      <c r="BJ49" s="146"/>
      <c r="BK49" s="147"/>
      <c r="BL49" s="146"/>
      <c r="BM49" s="148"/>
      <c r="BN49" s="128"/>
      <c r="BO49" s="58"/>
      <c r="BP49" s="58"/>
      <c r="BQ49" s="58"/>
      <c r="BR49" s="145"/>
      <c r="BS49" s="146"/>
      <c r="BT49" s="147"/>
      <c r="BU49" s="146"/>
      <c r="BV49" s="148"/>
      <c r="BW49" s="128"/>
      <c r="BX49" s="58"/>
      <c r="BY49" s="58"/>
      <c r="BZ49" s="58"/>
      <c r="CA49" s="145"/>
      <c r="CB49" s="146"/>
      <c r="CC49" s="147"/>
      <c r="CD49" s="146"/>
      <c r="CE49" s="148"/>
      <c r="CF49" s="128"/>
      <c r="CG49" s="58"/>
      <c r="CH49" s="58"/>
      <c r="CI49" s="58"/>
      <c r="CJ49" s="145"/>
      <c r="CK49" s="146"/>
      <c r="CL49" s="147"/>
      <c r="CM49" s="146"/>
      <c r="CN49" s="148"/>
      <c r="CO49" s="128"/>
      <c r="CP49" s="58"/>
      <c r="CQ49" s="58"/>
      <c r="CR49" s="58"/>
      <c r="CS49" s="145"/>
      <c r="CT49" s="146"/>
      <c r="CU49" s="147"/>
      <c r="CV49" s="146"/>
      <c r="CW49" s="148"/>
      <c r="CX49" s="128"/>
      <c r="CY49" s="58"/>
      <c r="CZ49" s="58"/>
      <c r="DA49" s="58"/>
      <c r="DB49" s="145"/>
      <c r="DC49" s="146"/>
      <c r="DD49" s="147"/>
      <c r="DE49" s="146"/>
      <c r="DF49" s="148"/>
      <c r="DG49" s="128"/>
      <c r="DH49" s="58"/>
      <c r="DI49" s="58"/>
      <c r="DJ49" s="58"/>
      <c r="DK49" s="145"/>
      <c r="DL49" s="146"/>
      <c r="DM49" s="147"/>
      <c r="DN49" s="146"/>
      <c r="DO49" s="148"/>
      <c r="DP49" s="128"/>
      <c r="DQ49" s="58"/>
      <c r="DR49" s="58"/>
      <c r="DS49" s="58"/>
      <c r="DT49" s="145"/>
      <c r="DU49" s="146"/>
      <c r="DV49" s="147"/>
      <c r="DW49" s="146"/>
      <c r="DX49" s="148"/>
      <c r="DY49" s="128"/>
      <c r="DZ49" s="58"/>
      <c r="EA49" s="58"/>
      <c r="EB49" s="58"/>
      <c r="EC49" s="145"/>
      <c r="ED49" s="146"/>
      <c r="EE49" s="147"/>
      <c r="EF49" s="146"/>
      <c r="EG49" s="148"/>
      <c r="EH49" s="128"/>
      <c r="EI49" s="58"/>
      <c r="EJ49" s="58"/>
      <c r="EK49" s="58"/>
      <c r="EL49" s="145"/>
      <c r="EM49" s="146"/>
      <c r="EN49" s="147"/>
      <c r="EO49" s="146"/>
      <c r="EP49" s="148"/>
      <c r="EQ49" s="128"/>
      <c r="ER49" s="58"/>
      <c r="ES49" s="58"/>
      <c r="ET49" s="58"/>
      <c r="EU49" s="145"/>
      <c r="EV49" s="146"/>
      <c r="EW49" s="147"/>
      <c r="EX49" s="146"/>
      <c r="EY49" s="148"/>
      <c r="EZ49" s="128"/>
      <c r="FA49" s="58"/>
      <c r="FB49" s="58"/>
      <c r="FC49" s="58"/>
      <c r="FD49" s="145"/>
      <c r="FE49" s="146"/>
      <c r="FF49" s="147"/>
      <c r="FG49" s="146"/>
      <c r="FH49" s="148"/>
      <c r="FI49" s="128"/>
      <c r="FJ49" s="58"/>
      <c r="FK49" s="58"/>
      <c r="FL49" s="58"/>
      <c r="FM49" s="145"/>
      <c r="FN49" s="146"/>
      <c r="FO49" s="147"/>
      <c r="FP49" s="146"/>
      <c r="FQ49" s="148"/>
      <c r="FR49" s="128"/>
      <c r="FS49" s="58"/>
      <c r="FT49" s="58"/>
      <c r="FU49" s="58"/>
      <c r="FV49" s="145"/>
      <c r="FW49" s="146"/>
      <c r="FX49" s="147"/>
      <c r="FY49" s="146"/>
      <c r="FZ49" s="148"/>
      <c r="GA49" s="128"/>
      <c r="GB49" s="58"/>
      <c r="GC49" s="58"/>
      <c r="GD49" s="58"/>
      <c r="GE49" s="145"/>
      <c r="GF49" s="146"/>
      <c r="GG49" s="147"/>
      <c r="GH49" s="146"/>
      <c r="GI49" s="148"/>
      <c r="GJ49" s="128"/>
      <c r="GK49" s="58"/>
      <c r="GL49" s="58"/>
      <c r="GM49" s="58"/>
      <c r="GN49" s="145"/>
      <c r="GO49" s="146"/>
      <c r="GP49" s="147"/>
      <c r="GQ49" s="146"/>
      <c r="GR49" s="148"/>
      <c r="GS49" s="128"/>
      <c r="GT49" s="128"/>
      <c r="GU49" s="92"/>
      <c r="GV49" s="149"/>
      <c r="GW49" s="149"/>
      <c r="GX49" s="145"/>
      <c r="GY49" s="105"/>
      <c r="GZ49" s="77"/>
    </row>
    <row r="50" spans="1:208" x14ac:dyDescent="0.25">
      <c r="A50"/>
      <c r="B50" s="77"/>
      <c r="C50" s="77"/>
      <c r="D50" s="35"/>
      <c r="E50" s="36"/>
      <c r="F50" s="37"/>
      <c r="G50" s="38"/>
      <c r="H50" s="39"/>
      <c r="I50" s="40"/>
      <c r="J50" s="143"/>
      <c r="K50" s="78"/>
      <c r="L50" s="106"/>
      <c r="M50" s="80"/>
      <c r="N50" s="81"/>
      <c r="O50" s="107"/>
      <c r="P50" s="123">
        <f t="shared" si="1"/>
        <v>0</v>
      </c>
      <c r="Q50" s="129"/>
      <c r="R50" s="129"/>
      <c r="S50" s="129"/>
      <c r="T50" s="39">
        <f t="shared" si="0"/>
        <v>0</v>
      </c>
      <c r="U50" s="358"/>
      <c r="V50" s="120"/>
      <c r="W50" s="105"/>
      <c r="X50" s="58"/>
      <c r="Y50" s="145"/>
      <c r="Z50" s="146"/>
      <c r="AA50" s="147"/>
      <c r="AB50" s="146"/>
      <c r="AC50" s="148"/>
      <c r="AD50" s="128"/>
      <c r="AE50" s="58"/>
      <c r="AF50" s="58"/>
      <c r="AG50" s="58"/>
      <c r="AH50" s="145"/>
      <c r="AI50" s="146"/>
      <c r="AJ50" s="147"/>
      <c r="AK50" s="146"/>
      <c r="AL50" s="148"/>
      <c r="AM50" s="128"/>
      <c r="AN50" s="58"/>
      <c r="AO50" s="58"/>
      <c r="AP50" s="58"/>
      <c r="AQ50" s="145"/>
      <c r="AR50" s="146"/>
      <c r="AS50" s="147"/>
      <c r="AT50" s="146"/>
      <c r="AU50" s="148"/>
      <c r="AV50" s="128"/>
      <c r="AW50" s="58"/>
      <c r="AX50" s="58"/>
      <c r="AY50" s="58"/>
      <c r="AZ50" s="145"/>
      <c r="BA50" s="146"/>
      <c r="BB50" s="147"/>
      <c r="BC50" s="146"/>
      <c r="BD50" s="148"/>
      <c r="BE50" s="128"/>
      <c r="BF50" s="58"/>
      <c r="BG50" s="58"/>
      <c r="BH50" s="58"/>
      <c r="BI50" s="145"/>
      <c r="BJ50" s="146"/>
      <c r="BK50" s="147"/>
      <c r="BL50" s="146"/>
      <c r="BM50" s="148"/>
      <c r="BN50" s="128"/>
      <c r="BO50" s="58"/>
      <c r="BP50" s="58"/>
      <c r="BQ50" s="58"/>
      <c r="BR50" s="145"/>
      <c r="BS50" s="146"/>
      <c r="BT50" s="147"/>
      <c r="BU50" s="146"/>
      <c r="BV50" s="148"/>
      <c r="BW50" s="128"/>
      <c r="BX50" s="58"/>
      <c r="BY50" s="58"/>
      <c r="BZ50" s="58"/>
      <c r="CA50" s="145"/>
      <c r="CB50" s="146"/>
      <c r="CC50" s="147"/>
      <c r="CD50" s="146"/>
      <c r="CE50" s="148"/>
      <c r="CF50" s="128"/>
      <c r="CG50" s="58"/>
      <c r="CH50" s="58"/>
      <c r="CI50" s="58"/>
      <c r="CJ50" s="145"/>
      <c r="CK50" s="146"/>
      <c r="CL50" s="147"/>
      <c r="CM50" s="146"/>
      <c r="CN50" s="148"/>
      <c r="CO50" s="128"/>
      <c r="CP50" s="58"/>
      <c r="CQ50" s="58"/>
      <c r="CR50" s="58"/>
      <c r="CS50" s="145"/>
      <c r="CT50" s="146"/>
      <c r="CU50" s="147"/>
      <c r="CV50" s="146"/>
      <c r="CW50" s="148"/>
      <c r="CX50" s="128"/>
      <c r="CY50" s="58"/>
      <c r="CZ50" s="58"/>
      <c r="DA50" s="58"/>
      <c r="DB50" s="145"/>
      <c r="DC50" s="146"/>
      <c r="DD50" s="147"/>
      <c r="DE50" s="146"/>
      <c r="DF50" s="148"/>
      <c r="DG50" s="128"/>
      <c r="DH50" s="58"/>
      <c r="DI50" s="58"/>
      <c r="DJ50" s="58"/>
      <c r="DK50" s="145"/>
      <c r="DL50" s="146"/>
      <c r="DM50" s="147"/>
      <c r="DN50" s="146"/>
      <c r="DO50" s="148"/>
      <c r="DP50" s="128"/>
      <c r="DQ50" s="58"/>
      <c r="DR50" s="58"/>
      <c r="DS50" s="58"/>
      <c r="DT50" s="145"/>
      <c r="DU50" s="146"/>
      <c r="DV50" s="147"/>
      <c r="DW50" s="146"/>
      <c r="DX50" s="148"/>
      <c r="DY50" s="128"/>
      <c r="DZ50" s="58"/>
      <c r="EA50" s="58"/>
      <c r="EB50" s="58"/>
      <c r="EC50" s="145"/>
      <c r="ED50" s="146"/>
      <c r="EE50" s="147"/>
      <c r="EF50" s="146"/>
      <c r="EG50" s="148"/>
      <c r="EH50" s="128"/>
      <c r="EI50" s="58"/>
      <c r="EJ50" s="58"/>
      <c r="EK50" s="58"/>
      <c r="EL50" s="145"/>
      <c r="EM50" s="146"/>
      <c r="EN50" s="147"/>
      <c r="EO50" s="146"/>
      <c r="EP50" s="148"/>
      <c r="EQ50" s="128"/>
      <c r="ER50" s="58"/>
      <c r="ES50" s="58"/>
      <c r="ET50" s="58"/>
      <c r="EU50" s="145"/>
      <c r="EV50" s="146"/>
      <c r="EW50" s="147"/>
      <c r="EX50" s="146"/>
      <c r="EY50" s="148"/>
      <c r="EZ50" s="128"/>
      <c r="FA50" s="58"/>
      <c r="FB50" s="58"/>
      <c r="FC50" s="58"/>
      <c r="FD50" s="145"/>
      <c r="FE50" s="146"/>
      <c r="FF50" s="147"/>
      <c r="FG50" s="146"/>
      <c r="FH50" s="148"/>
      <c r="FI50" s="128"/>
      <c r="FJ50" s="58"/>
      <c r="FK50" s="58"/>
      <c r="FL50" s="58"/>
      <c r="FM50" s="145"/>
      <c r="FN50" s="146"/>
      <c r="FO50" s="147"/>
      <c r="FP50" s="146"/>
      <c r="FQ50" s="148"/>
      <c r="FR50" s="128"/>
      <c r="FS50" s="58"/>
      <c r="FT50" s="58"/>
      <c r="FU50" s="58"/>
      <c r="FV50" s="145"/>
      <c r="FW50" s="146"/>
      <c r="FX50" s="147"/>
      <c r="FY50" s="146"/>
      <c r="FZ50" s="148"/>
      <c r="GA50" s="128"/>
      <c r="GB50" s="58"/>
      <c r="GC50" s="58"/>
      <c r="GD50" s="58"/>
      <c r="GE50" s="145"/>
      <c r="GF50" s="146"/>
      <c r="GG50" s="147"/>
      <c r="GH50" s="146"/>
      <c r="GI50" s="148"/>
      <c r="GJ50" s="128"/>
      <c r="GK50" s="58"/>
      <c r="GL50" s="58"/>
      <c r="GM50" s="58"/>
      <c r="GN50" s="145"/>
      <c r="GO50" s="146"/>
      <c r="GP50" s="147"/>
      <c r="GQ50" s="146"/>
      <c r="GR50" s="148"/>
      <c r="GS50" s="128"/>
      <c r="GT50" s="128"/>
      <c r="GU50" s="92"/>
      <c r="GV50" s="149"/>
      <c r="GW50" s="149"/>
      <c r="GX50" s="145"/>
      <c r="GY50" s="105"/>
      <c r="GZ50" s="77"/>
    </row>
    <row r="51" spans="1:208" x14ac:dyDescent="0.25">
      <c r="A51"/>
      <c r="B51" s="77"/>
      <c r="C51" s="77"/>
      <c r="D51" s="35"/>
      <c r="E51" s="36"/>
      <c r="F51" s="37"/>
      <c r="G51" s="38"/>
      <c r="H51" s="39"/>
      <c r="I51" s="40"/>
      <c r="J51" s="143"/>
      <c r="K51" s="78"/>
      <c r="L51" s="106"/>
      <c r="M51" s="80"/>
      <c r="N51" s="81"/>
      <c r="O51" s="107"/>
      <c r="P51" s="123">
        <f t="shared" si="1"/>
        <v>0</v>
      </c>
      <c r="Q51" s="129"/>
      <c r="R51" s="129"/>
      <c r="S51" s="129"/>
      <c r="T51" s="39">
        <f t="shared" si="0"/>
        <v>0</v>
      </c>
      <c r="U51" s="358"/>
      <c r="V51" s="120"/>
      <c r="W51" s="105"/>
      <c r="X51" s="58"/>
      <c r="Y51" s="145"/>
      <c r="Z51" s="146"/>
      <c r="AA51" s="147"/>
      <c r="AB51" s="146"/>
      <c r="AC51" s="148"/>
      <c r="AD51" s="128"/>
      <c r="AE51" s="58"/>
      <c r="AF51" s="58"/>
      <c r="AG51" s="58"/>
      <c r="AH51" s="145"/>
      <c r="AI51" s="146"/>
      <c r="AJ51" s="147"/>
      <c r="AK51" s="146"/>
      <c r="AL51" s="148"/>
      <c r="AM51" s="128"/>
      <c r="AN51" s="58"/>
      <c r="AO51" s="58"/>
      <c r="AP51" s="58"/>
      <c r="AQ51" s="145"/>
      <c r="AR51" s="146"/>
      <c r="AS51" s="147"/>
      <c r="AT51" s="146"/>
      <c r="AU51" s="148"/>
      <c r="AV51" s="128"/>
      <c r="AW51" s="58"/>
      <c r="AX51" s="58"/>
      <c r="AY51" s="58"/>
      <c r="AZ51" s="145"/>
      <c r="BA51" s="146"/>
      <c r="BB51" s="147"/>
      <c r="BC51" s="146"/>
      <c r="BD51" s="148"/>
      <c r="BE51" s="128"/>
      <c r="BF51" s="58"/>
      <c r="BG51" s="58"/>
      <c r="BH51" s="58"/>
      <c r="BI51" s="145"/>
      <c r="BJ51" s="146"/>
      <c r="BK51" s="147"/>
      <c r="BL51" s="146"/>
      <c r="BM51" s="148"/>
      <c r="BN51" s="128"/>
      <c r="BO51" s="58"/>
      <c r="BP51" s="58"/>
      <c r="BQ51" s="58"/>
      <c r="BR51" s="145"/>
      <c r="BS51" s="146"/>
      <c r="BT51" s="147"/>
      <c r="BU51" s="146"/>
      <c r="BV51" s="148"/>
      <c r="BW51" s="128"/>
      <c r="BX51" s="58"/>
      <c r="BY51" s="58"/>
      <c r="BZ51" s="58"/>
      <c r="CA51" s="145"/>
      <c r="CB51" s="146"/>
      <c r="CC51" s="147"/>
      <c r="CD51" s="146"/>
      <c r="CE51" s="148"/>
      <c r="CF51" s="128"/>
      <c r="CG51" s="58"/>
      <c r="CH51" s="58"/>
      <c r="CI51" s="58"/>
      <c r="CJ51" s="145"/>
      <c r="CK51" s="146"/>
      <c r="CL51" s="147"/>
      <c r="CM51" s="146"/>
      <c r="CN51" s="148"/>
      <c r="CO51" s="128"/>
      <c r="CP51" s="58"/>
      <c r="CQ51" s="58"/>
      <c r="CR51" s="58"/>
      <c r="CS51" s="145"/>
      <c r="CT51" s="146"/>
      <c r="CU51" s="147"/>
      <c r="CV51" s="146"/>
      <c r="CW51" s="148"/>
      <c r="CX51" s="128"/>
      <c r="CY51" s="58"/>
      <c r="CZ51" s="58"/>
      <c r="DA51" s="58"/>
      <c r="DB51" s="145"/>
      <c r="DC51" s="146"/>
      <c r="DD51" s="147"/>
      <c r="DE51" s="146"/>
      <c r="DF51" s="148"/>
      <c r="DG51" s="128"/>
      <c r="DH51" s="58"/>
      <c r="DI51" s="58"/>
      <c r="DJ51" s="58"/>
      <c r="DK51" s="145"/>
      <c r="DL51" s="146"/>
      <c r="DM51" s="147"/>
      <c r="DN51" s="146"/>
      <c r="DO51" s="148"/>
      <c r="DP51" s="128"/>
      <c r="DQ51" s="58"/>
      <c r="DR51" s="58"/>
      <c r="DS51" s="58"/>
      <c r="DT51" s="145"/>
      <c r="DU51" s="146"/>
      <c r="DV51" s="147"/>
      <c r="DW51" s="146"/>
      <c r="DX51" s="148"/>
      <c r="DY51" s="128"/>
      <c r="DZ51" s="58"/>
      <c r="EA51" s="58"/>
      <c r="EB51" s="58"/>
      <c r="EC51" s="145"/>
      <c r="ED51" s="146"/>
      <c r="EE51" s="147"/>
      <c r="EF51" s="146"/>
      <c r="EG51" s="148"/>
      <c r="EH51" s="128"/>
      <c r="EI51" s="58"/>
      <c r="EJ51" s="58"/>
      <c r="EK51" s="58"/>
      <c r="EL51" s="145"/>
      <c r="EM51" s="146"/>
      <c r="EN51" s="147"/>
      <c r="EO51" s="146"/>
      <c r="EP51" s="148"/>
      <c r="EQ51" s="128"/>
      <c r="ER51" s="58"/>
      <c r="ES51" s="58"/>
      <c r="ET51" s="58"/>
      <c r="EU51" s="145"/>
      <c r="EV51" s="146"/>
      <c r="EW51" s="147"/>
      <c r="EX51" s="146"/>
      <c r="EY51" s="148"/>
      <c r="EZ51" s="128"/>
      <c r="FA51" s="58"/>
      <c r="FB51" s="58"/>
      <c r="FC51" s="58"/>
      <c r="FD51" s="145"/>
      <c r="FE51" s="146"/>
      <c r="FF51" s="147"/>
      <c r="FG51" s="146"/>
      <c r="FH51" s="148"/>
      <c r="FI51" s="128"/>
      <c r="FJ51" s="58"/>
      <c r="FK51" s="58"/>
      <c r="FL51" s="58"/>
      <c r="FM51" s="145"/>
      <c r="FN51" s="146"/>
      <c r="FO51" s="147"/>
      <c r="FP51" s="146"/>
      <c r="FQ51" s="148"/>
      <c r="FR51" s="128"/>
      <c r="FS51" s="58"/>
      <c r="FT51" s="58"/>
      <c r="FU51" s="58"/>
      <c r="FV51" s="145"/>
      <c r="FW51" s="146"/>
      <c r="FX51" s="147"/>
      <c r="FY51" s="146"/>
      <c r="FZ51" s="148"/>
      <c r="GA51" s="128"/>
      <c r="GB51" s="58"/>
      <c r="GC51" s="58"/>
      <c r="GD51" s="58"/>
      <c r="GE51" s="145"/>
      <c r="GF51" s="146"/>
      <c r="GG51" s="147"/>
      <c r="GH51" s="146"/>
      <c r="GI51" s="148"/>
      <c r="GJ51" s="128"/>
      <c r="GK51" s="58"/>
      <c r="GL51" s="58"/>
      <c r="GM51" s="58"/>
      <c r="GN51" s="145"/>
      <c r="GO51" s="146"/>
      <c r="GP51" s="147"/>
      <c r="GQ51" s="146"/>
      <c r="GR51" s="148"/>
      <c r="GS51" s="128"/>
      <c r="GT51" s="128"/>
      <c r="GU51" s="92"/>
      <c r="GV51" s="149"/>
      <c r="GW51" s="149"/>
      <c r="GX51" s="145"/>
      <c r="GY51" s="105"/>
      <c r="GZ51" s="77"/>
    </row>
    <row r="52" spans="1:208" x14ac:dyDescent="0.25">
      <c r="A52"/>
      <c r="B52" s="77"/>
      <c r="C52" s="77"/>
      <c r="D52" s="35"/>
      <c r="E52" s="36"/>
      <c r="F52" s="37"/>
      <c r="G52" s="38"/>
      <c r="H52" s="39"/>
      <c r="I52" s="40"/>
      <c r="J52" s="143"/>
      <c r="K52" s="78"/>
      <c r="L52" s="106"/>
      <c r="M52" s="80"/>
      <c r="N52" s="81"/>
      <c r="O52" s="107"/>
      <c r="P52" s="123">
        <f t="shared" si="1"/>
        <v>0</v>
      </c>
      <c r="Q52" s="129"/>
      <c r="R52" s="129"/>
      <c r="S52" s="129"/>
      <c r="T52" s="39">
        <f t="shared" si="0"/>
        <v>0</v>
      </c>
      <c r="U52" s="358"/>
      <c r="V52" s="120"/>
      <c r="W52" s="105"/>
      <c r="X52" s="58"/>
      <c r="Y52" s="145"/>
      <c r="Z52" s="146"/>
      <c r="AA52" s="147"/>
      <c r="AB52" s="146"/>
      <c r="AC52" s="148"/>
      <c r="AD52" s="128"/>
      <c r="AE52" s="58"/>
      <c r="AF52" s="58"/>
      <c r="AG52" s="58"/>
      <c r="AH52" s="145"/>
      <c r="AI52" s="146"/>
      <c r="AJ52" s="147"/>
      <c r="AK52" s="146"/>
      <c r="AL52" s="148"/>
      <c r="AM52" s="128"/>
      <c r="AN52" s="58"/>
      <c r="AO52" s="58"/>
      <c r="AP52" s="58"/>
      <c r="AQ52" s="145"/>
      <c r="AR52" s="146"/>
      <c r="AS52" s="147"/>
      <c r="AT52" s="146"/>
      <c r="AU52" s="148"/>
      <c r="AV52" s="128"/>
      <c r="AW52" s="58"/>
      <c r="AX52" s="58"/>
      <c r="AY52" s="58"/>
      <c r="AZ52" s="145"/>
      <c r="BA52" s="146"/>
      <c r="BB52" s="147"/>
      <c r="BC52" s="146"/>
      <c r="BD52" s="148"/>
      <c r="BE52" s="128"/>
      <c r="BF52" s="58"/>
      <c r="BG52" s="58"/>
      <c r="BH52" s="58"/>
      <c r="BI52" s="145"/>
      <c r="BJ52" s="146"/>
      <c r="BK52" s="147"/>
      <c r="BL52" s="146"/>
      <c r="BM52" s="148"/>
      <c r="BN52" s="128"/>
      <c r="BO52" s="58"/>
      <c r="BP52" s="58"/>
      <c r="BQ52" s="58"/>
      <c r="BR52" s="145"/>
      <c r="BS52" s="146"/>
      <c r="BT52" s="147"/>
      <c r="BU52" s="146"/>
      <c r="BV52" s="148"/>
      <c r="BW52" s="128"/>
      <c r="BX52" s="58"/>
      <c r="BY52" s="58"/>
      <c r="BZ52" s="58"/>
      <c r="CA52" s="145"/>
      <c r="CB52" s="146"/>
      <c r="CC52" s="147"/>
      <c r="CD52" s="146"/>
      <c r="CE52" s="148"/>
      <c r="CF52" s="128"/>
      <c r="CG52" s="58"/>
      <c r="CH52" s="58"/>
      <c r="CI52" s="58"/>
      <c r="CJ52" s="145"/>
      <c r="CK52" s="146"/>
      <c r="CL52" s="147"/>
      <c r="CM52" s="146"/>
      <c r="CN52" s="148"/>
      <c r="CO52" s="128"/>
      <c r="CP52" s="58"/>
      <c r="CQ52" s="58"/>
      <c r="CR52" s="58"/>
      <c r="CS52" s="145"/>
      <c r="CT52" s="146"/>
      <c r="CU52" s="147"/>
      <c r="CV52" s="146"/>
      <c r="CW52" s="148"/>
      <c r="CX52" s="128"/>
      <c r="CY52" s="58"/>
      <c r="CZ52" s="58"/>
      <c r="DA52" s="58"/>
      <c r="DB52" s="145"/>
      <c r="DC52" s="146"/>
      <c r="DD52" s="147"/>
      <c r="DE52" s="146"/>
      <c r="DF52" s="148"/>
      <c r="DG52" s="128"/>
      <c r="DH52" s="58"/>
      <c r="DI52" s="58"/>
      <c r="DJ52" s="58"/>
      <c r="DK52" s="145"/>
      <c r="DL52" s="146"/>
      <c r="DM52" s="147"/>
      <c r="DN52" s="146"/>
      <c r="DO52" s="148"/>
      <c r="DP52" s="128"/>
      <c r="DQ52" s="58"/>
      <c r="DR52" s="58"/>
      <c r="DS52" s="58"/>
      <c r="DT52" s="145"/>
      <c r="DU52" s="146"/>
      <c r="DV52" s="147"/>
      <c r="DW52" s="146"/>
      <c r="DX52" s="148"/>
      <c r="DY52" s="128"/>
      <c r="DZ52" s="58"/>
      <c r="EA52" s="58"/>
      <c r="EB52" s="58"/>
      <c r="EC52" s="145"/>
      <c r="ED52" s="146"/>
      <c r="EE52" s="147"/>
      <c r="EF52" s="146"/>
      <c r="EG52" s="148"/>
      <c r="EH52" s="128"/>
      <c r="EI52" s="58"/>
      <c r="EJ52" s="58"/>
      <c r="EK52" s="58"/>
      <c r="EL52" s="145"/>
      <c r="EM52" s="146"/>
      <c r="EN52" s="147"/>
      <c r="EO52" s="146"/>
      <c r="EP52" s="148"/>
      <c r="EQ52" s="128"/>
      <c r="ER52" s="58"/>
      <c r="ES52" s="58"/>
      <c r="ET52" s="58"/>
      <c r="EU52" s="145"/>
      <c r="EV52" s="146"/>
      <c r="EW52" s="147"/>
      <c r="EX52" s="146"/>
      <c r="EY52" s="148"/>
      <c r="EZ52" s="128"/>
      <c r="FA52" s="58"/>
      <c r="FB52" s="58"/>
      <c r="FC52" s="58"/>
      <c r="FD52" s="145"/>
      <c r="FE52" s="146"/>
      <c r="FF52" s="147"/>
      <c r="FG52" s="146"/>
      <c r="FH52" s="148"/>
      <c r="FI52" s="128"/>
      <c r="FJ52" s="58"/>
      <c r="FK52" s="58"/>
      <c r="FL52" s="58"/>
      <c r="FM52" s="145"/>
      <c r="FN52" s="146"/>
      <c r="FO52" s="147"/>
      <c r="FP52" s="146"/>
      <c r="FQ52" s="148"/>
      <c r="FR52" s="128"/>
      <c r="FS52" s="58"/>
      <c r="FT52" s="58"/>
      <c r="FU52" s="58"/>
      <c r="FV52" s="145"/>
      <c r="FW52" s="146"/>
      <c r="FX52" s="147"/>
      <c r="FY52" s="146"/>
      <c r="FZ52" s="148"/>
      <c r="GA52" s="128"/>
      <c r="GB52" s="58"/>
      <c r="GC52" s="58"/>
      <c r="GD52" s="58"/>
      <c r="GE52" s="145"/>
      <c r="GF52" s="146"/>
      <c r="GG52" s="147"/>
      <c r="GH52" s="146"/>
      <c r="GI52" s="148"/>
      <c r="GJ52" s="128"/>
      <c r="GK52" s="58"/>
      <c r="GL52" s="58"/>
      <c r="GM52" s="58"/>
      <c r="GN52" s="145"/>
      <c r="GO52" s="146"/>
      <c r="GP52" s="147"/>
      <c r="GQ52" s="146"/>
      <c r="GR52" s="148"/>
      <c r="GS52" s="128"/>
      <c r="GT52" s="128"/>
      <c r="GU52" s="92"/>
      <c r="GV52" s="149"/>
      <c r="GW52" s="149"/>
      <c r="GX52" s="145"/>
      <c r="GY52" s="105"/>
      <c r="GZ52" s="77"/>
    </row>
    <row r="53" spans="1:208" x14ac:dyDescent="0.25">
      <c r="A53"/>
      <c r="B53" s="77"/>
      <c r="C53" s="77"/>
      <c r="D53" s="35"/>
      <c r="E53" s="36"/>
      <c r="F53" s="37"/>
      <c r="G53" s="38"/>
      <c r="H53" s="39"/>
      <c r="I53" s="40"/>
      <c r="J53" s="143"/>
      <c r="K53" s="78"/>
      <c r="L53" s="106"/>
      <c r="M53" s="80"/>
      <c r="N53" s="81"/>
      <c r="O53" s="107"/>
      <c r="P53" s="123">
        <f t="shared" si="1"/>
        <v>0</v>
      </c>
      <c r="Q53" s="129"/>
      <c r="R53" s="129"/>
      <c r="S53" s="129"/>
      <c r="T53" s="39">
        <f t="shared" si="0"/>
        <v>0</v>
      </c>
      <c r="U53" s="358"/>
      <c r="V53" s="120"/>
      <c r="W53" s="105"/>
      <c r="X53" s="58"/>
      <c r="Y53" s="145"/>
      <c r="Z53" s="146"/>
      <c r="AA53" s="147"/>
      <c r="AB53" s="146"/>
      <c r="AC53" s="148"/>
      <c r="AD53" s="128"/>
      <c r="AE53" s="58"/>
      <c r="AF53" s="58"/>
      <c r="AG53" s="58"/>
      <c r="AH53" s="145"/>
      <c r="AI53" s="146"/>
      <c r="AJ53" s="147"/>
      <c r="AK53" s="146"/>
      <c r="AL53" s="148"/>
      <c r="AM53" s="128"/>
      <c r="AN53" s="58"/>
      <c r="AO53" s="58"/>
      <c r="AP53" s="58"/>
      <c r="AQ53" s="145"/>
      <c r="AR53" s="146"/>
      <c r="AS53" s="147"/>
      <c r="AT53" s="146"/>
      <c r="AU53" s="148"/>
      <c r="AV53" s="128"/>
      <c r="AW53" s="58"/>
      <c r="AX53" s="58"/>
      <c r="AY53" s="58"/>
      <c r="AZ53" s="145"/>
      <c r="BA53" s="146"/>
      <c r="BB53" s="147"/>
      <c r="BC53" s="146"/>
      <c r="BD53" s="148"/>
      <c r="BE53" s="128"/>
      <c r="BF53" s="58"/>
      <c r="BG53" s="58"/>
      <c r="BH53" s="58"/>
      <c r="BI53" s="145"/>
      <c r="BJ53" s="146"/>
      <c r="BK53" s="147"/>
      <c r="BL53" s="146"/>
      <c r="BM53" s="148"/>
      <c r="BN53" s="128"/>
      <c r="BO53" s="58"/>
      <c r="BP53" s="58"/>
      <c r="BQ53" s="58"/>
      <c r="BR53" s="145"/>
      <c r="BS53" s="146"/>
      <c r="BT53" s="147"/>
      <c r="BU53" s="146"/>
      <c r="BV53" s="148"/>
      <c r="BW53" s="128"/>
      <c r="BX53" s="58"/>
      <c r="BY53" s="58"/>
      <c r="BZ53" s="58"/>
      <c r="CA53" s="145"/>
      <c r="CB53" s="146"/>
      <c r="CC53" s="147"/>
      <c r="CD53" s="146"/>
      <c r="CE53" s="148"/>
      <c r="CF53" s="128"/>
      <c r="CG53" s="58"/>
      <c r="CH53" s="58"/>
      <c r="CI53" s="58"/>
      <c r="CJ53" s="145"/>
      <c r="CK53" s="146"/>
      <c r="CL53" s="147"/>
      <c r="CM53" s="146"/>
      <c r="CN53" s="148"/>
      <c r="CO53" s="128"/>
      <c r="CP53" s="58"/>
      <c r="CQ53" s="58"/>
      <c r="CR53" s="58"/>
      <c r="CS53" s="145"/>
      <c r="CT53" s="146"/>
      <c r="CU53" s="147"/>
      <c r="CV53" s="146"/>
      <c r="CW53" s="148"/>
      <c r="CX53" s="128"/>
      <c r="CY53" s="58"/>
      <c r="CZ53" s="58"/>
      <c r="DA53" s="58"/>
      <c r="DB53" s="145"/>
      <c r="DC53" s="146"/>
      <c r="DD53" s="147"/>
      <c r="DE53" s="146"/>
      <c r="DF53" s="148"/>
      <c r="DG53" s="128"/>
      <c r="DH53" s="58"/>
      <c r="DI53" s="58"/>
      <c r="DJ53" s="58"/>
      <c r="DK53" s="145"/>
      <c r="DL53" s="146"/>
      <c r="DM53" s="147"/>
      <c r="DN53" s="146"/>
      <c r="DO53" s="148"/>
      <c r="DP53" s="128"/>
      <c r="DQ53" s="58"/>
      <c r="DR53" s="58"/>
      <c r="DS53" s="58"/>
      <c r="DT53" s="145"/>
      <c r="DU53" s="146"/>
      <c r="DV53" s="147"/>
      <c r="DW53" s="146"/>
      <c r="DX53" s="148"/>
      <c r="DY53" s="128"/>
      <c r="DZ53" s="58"/>
      <c r="EA53" s="58"/>
      <c r="EB53" s="58"/>
      <c r="EC53" s="145"/>
      <c r="ED53" s="146"/>
      <c r="EE53" s="147"/>
      <c r="EF53" s="146"/>
      <c r="EG53" s="148"/>
      <c r="EH53" s="128"/>
      <c r="EI53" s="58"/>
      <c r="EJ53" s="58"/>
      <c r="EK53" s="58"/>
      <c r="EL53" s="145"/>
      <c r="EM53" s="146"/>
      <c r="EN53" s="147"/>
      <c r="EO53" s="146"/>
      <c r="EP53" s="148"/>
      <c r="EQ53" s="128"/>
      <c r="ER53" s="58"/>
      <c r="ES53" s="58"/>
      <c r="ET53" s="58"/>
      <c r="EU53" s="145"/>
      <c r="EV53" s="146"/>
      <c r="EW53" s="147"/>
      <c r="EX53" s="146"/>
      <c r="EY53" s="148"/>
      <c r="EZ53" s="128"/>
      <c r="FA53" s="58"/>
      <c r="FB53" s="58"/>
      <c r="FC53" s="58"/>
      <c r="FD53" s="145"/>
      <c r="FE53" s="146"/>
      <c r="FF53" s="147"/>
      <c r="FG53" s="146"/>
      <c r="FH53" s="148"/>
      <c r="FI53" s="128"/>
      <c r="FJ53" s="58"/>
      <c r="FK53" s="58"/>
      <c r="FL53" s="58"/>
      <c r="FM53" s="145"/>
      <c r="FN53" s="146"/>
      <c r="FO53" s="147"/>
      <c r="FP53" s="146"/>
      <c r="FQ53" s="148"/>
      <c r="FR53" s="128"/>
      <c r="FS53" s="58"/>
      <c r="FT53" s="58"/>
      <c r="FU53" s="58"/>
      <c r="FV53" s="145"/>
      <c r="FW53" s="146"/>
      <c r="FX53" s="147"/>
      <c r="FY53" s="146"/>
      <c r="FZ53" s="148"/>
      <c r="GA53" s="128"/>
      <c r="GB53" s="58"/>
      <c r="GC53" s="58"/>
      <c r="GD53" s="58"/>
      <c r="GE53" s="145"/>
      <c r="GF53" s="146"/>
      <c r="GG53" s="147"/>
      <c r="GH53" s="146"/>
      <c r="GI53" s="148"/>
      <c r="GJ53" s="128"/>
      <c r="GK53" s="58"/>
      <c r="GL53" s="58"/>
      <c r="GM53" s="58"/>
      <c r="GN53" s="145"/>
      <c r="GO53" s="146"/>
      <c r="GP53" s="147"/>
      <c r="GQ53" s="146"/>
      <c r="GR53" s="148"/>
      <c r="GS53" s="128"/>
      <c r="GT53" s="128"/>
      <c r="GU53" s="92"/>
      <c r="GV53" s="149"/>
      <c r="GW53" s="149"/>
      <c r="GX53" s="145"/>
      <c r="GY53" s="105"/>
      <c r="GZ53" s="77"/>
    </row>
    <row r="54" spans="1:208" x14ac:dyDescent="0.25">
      <c r="A54"/>
      <c r="B54" s="77"/>
      <c r="C54" s="77"/>
      <c r="D54" s="35"/>
      <c r="E54" s="36"/>
      <c r="F54" s="37"/>
      <c r="G54" s="38"/>
      <c r="H54" s="39"/>
      <c r="I54" s="40"/>
      <c r="J54" s="143"/>
      <c r="K54" s="78"/>
      <c r="L54" s="106"/>
      <c r="M54" s="80"/>
      <c r="N54" s="151"/>
      <c r="O54" s="107"/>
      <c r="P54" s="123">
        <f t="shared" si="1"/>
        <v>0</v>
      </c>
      <c r="Q54" s="129"/>
      <c r="R54" s="129"/>
      <c r="S54" s="129"/>
      <c r="T54" s="39">
        <f>12599*24.0352+12418*23.8134+12660*24.0742</f>
        <v>903313.65800000005</v>
      </c>
      <c r="U54" s="358"/>
      <c r="V54" s="120"/>
      <c r="W54" s="105"/>
      <c r="X54" s="58"/>
      <c r="Y54" s="145"/>
      <c r="Z54" s="146"/>
      <c r="AA54" s="147"/>
      <c r="AB54" s="146"/>
      <c r="AC54" s="148"/>
      <c r="AD54" s="128"/>
      <c r="AE54" s="58"/>
      <c r="AF54" s="58"/>
      <c r="AG54" s="58"/>
      <c r="AH54" s="145"/>
      <c r="AI54" s="146"/>
      <c r="AJ54" s="147"/>
      <c r="AK54" s="146"/>
      <c r="AL54" s="148"/>
      <c r="AM54" s="128"/>
      <c r="AN54" s="58"/>
      <c r="AO54" s="58"/>
      <c r="AP54" s="58"/>
      <c r="AQ54" s="145"/>
      <c r="AR54" s="146"/>
      <c r="AS54" s="147"/>
      <c r="AT54" s="146"/>
      <c r="AU54" s="148"/>
      <c r="AV54" s="128"/>
      <c r="AW54" s="58"/>
      <c r="AX54" s="58"/>
      <c r="AY54" s="58"/>
      <c r="AZ54" s="145"/>
      <c r="BA54" s="146"/>
      <c r="BB54" s="147"/>
      <c r="BC54" s="146"/>
      <c r="BD54" s="148"/>
      <c r="BE54" s="128"/>
      <c r="BF54" s="58"/>
      <c r="BG54" s="58"/>
      <c r="BH54" s="58"/>
      <c r="BI54" s="145"/>
      <c r="BJ54" s="146"/>
      <c r="BK54" s="147"/>
      <c r="BL54" s="146"/>
      <c r="BM54" s="148"/>
      <c r="BN54" s="128"/>
      <c r="BO54" s="58"/>
      <c r="BP54" s="58"/>
      <c r="BQ54" s="58"/>
      <c r="BR54" s="145"/>
      <c r="BS54" s="146"/>
      <c r="BT54" s="147"/>
      <c r="BU54" s="146"/>
      <c r="BV54" s="148"/>
      <c r="BW54" s="128"/>
      <c r="BX54" s="58"/>
      <c r="BY54" s="58"/>
      <c r="BZ54" s="58"/>
      <c r="CA54" s="145"/>
      <c r="CB54" s="146"/>
      <c r="CC54" s="147"/>
      <c r="CD54" s="146"/>
      <c r="CE54" s="148"/>
      <c r="CF54" s="128"/>
      <c r="CG54" s="58"/>
      <c r="CH54" s="58"/>
      <c r="CI54" s="58"/>
      <c r="CJ54" s="145"/>
      <c r="CK54" s="146"/>
      <c r="CL54" s="147"/>
      <c r="CM54" s="146"/>
      <c r="CN54" s="148"/>
      <c r="CO54" s="128"/>
      <c r="CP54" s="58"/>
      <c r="CQ54" s="58"/>
      <c r="CR54" s="58"/>
      <c r="CS54" s="145"/>
      <c r="CT54" s="146"/>
      <c r="CU54" s="147"/>
      <c r="CV54" s="146"/>
      <c r="CW54" s="148"/>
      <c r="CX54" s="128"/>
      <c r="CY54" s="58"/>
      <c r="CZ54" s="58"/>
      <c r="DA54" s="58"/>
      <c r="DB54" s="145"/>
      <c r="DC54" s="146"/>
      <c r="DD54" s="147"/>
      <c r="DE54" s="146"/>
      <c r="DF54" s="148"/>
      <c r="DG54" s="128"/>
      <c r="DH54" s="58"/>
      <c r="DI54" s="58"/>
      <c r="DJ54" s="58"/>
      <c r="DK54" s="145"/>
      <c r="DL54" s="146"/>
      <c r="DM54" s="147"/>
      <c r="DN54" s="146"/>
      <c r="DO54" s="148"/>
      <c r="DP54" s="128"/>
      <c r="DQ54" s="58"/>
      <c r="DR54" s="58"/>
      <c r="DS54" s="58"/>
      <c r="DT54" s="145"/>
      <c r="DU54" s="146"/>
      <c r="DV54" s="147"/>
      <c r="DW54" s="146"/>
      <c r="DX54" s="148"/>
      <c r="DY54" s="128"/>
      <c r="DZ54" s="58"/>
      <c r="EA54" s="58"/>
      <c r="EB54" s="58"/>
      <c r="EC54" s="145"/>
      <c r="ED54" s="146"/>
      <c r="EE54" s="147"/>
      <c r="EF54" s="146"/>
      <c r="EG54" s="148"/>
      <c r="EH54" s="128"/>
      <c r="EI54" s="58"/>
      <c r="EJ54" s="58"/>
      <c r="EK54" s="58"/>
      <c r="EL54" s="145"/>
      <c r="EM54" s="146"/>
      <c r="EN54" s="147"/>
      <c r="EO54" s="146"/>
      <c r="EP54" s="148"/>
      <c r="EQ54" s="128"/>
      <c r="ER54" s="58"/>
      <c r="ES54" s="58"/>
      <c r="ET54" s="58"/>
      <c r="EU54" s="145"/>
      <c r="EV54" s="146"/>
      <c r="EW54" s="147"/>
      <c r="EX54" s="146"/>
      <c r="EY54" s="148"/>
      <c r="EZ54" s="128"/>
      <c r="FA54" s="58"/>
      <c r="FB54" s="58"/>
      <c r="FC54" s="58"/>
      <c r="FD54" s="145"/>
      <c r="FE54" s="146"/>
      <c r="FF54" s="147"/>
      <c r="FG54" s="146"/>
      <c r="FH54" s="148"/>
      <c r="FI54" s="128"/>
      <c r="FJ54" s="58"/>
      <c r="FK54" s="58"/>
      <c r="FL54" s="58"/>
      <c r="FM54" s="145"/>
      <c r="FN54" s="146"/>
      <c r="FO54" s="147"/>
      <c r="FP54" s="146"/>
      <c r="FQ54" s="148"/>
      <c r="FR54" s="128"/>
      <c r="FS54" s="58"/>
      <c r="FT54" s="58"/>
      <c r="FU54" s="58"/>
      <c r="FV54" s="145"/>
      <c r="FW54" s="146"/>
      <c r="FX54" s="147"/>
      <c r="FY54" s="146"/>
      <c r="FZ54" s="148"/>
      <c r="GA54" s="128"/>
      <c r="GB54" s="58"/>
      <c r="GC54" s="58"/>
      <c r="GD54" s="58"/>
      <c r="GE54" s="145"/>
      <c r="GF54" s="146"/>
      <c r="GG54" s="147"/>
      <c r="GH54" s="146"/>
      <c r="GI54" s="148"/>
      <c r="GJ54" s="128"/>
      <c r="GK54" s="58"/>
      <c r="GL54" s="58"/>
      <c r="GM54" s="58"/>
      <c r="GN54" s="145"/>
      <c r="GO54" s="146"/>
      <c r="GP54" s="147"/>
      <c r="GQ54" s="146"/>
      <c r="GR54" s="148"/>
      <c r="GS54" s="128"/>
      <c r="GT54" s="128"/>
      <c r="GU54" s="92"/>
      <c r="GV54" s="144"/>
      <c r="GW54" s="149"/>
      <c r="GX54" s="145"/>
      <c r="GY54" s="105"/>
      <c r="GZ54" s="77"/>
    </row>
    <row r="55" spans="1:208" x14ac:dyDescent="0.25">
      <c r="A55"/>
      <c r="B55" s="77"/>
      <c r="C55" s="77"/>
      <c r="D55" s="35"/>
      <c r="E55" s="36"/>
      <c r="F55" s="37"/>
      <c r="G55" s="38"/>
      <c r="H55" s="39"/>
      <c r="I55" s="40"/>
      <c r="J55" s="143"/>
      <c r="K55" s="78"/>
      <c r="L55" s="106"/>
      <c r="M55" s="80"/>
      <c r="N55" s="152"/>
      <c r="O55" s="107"/>
      <c r="P55" s="123">
        <f t="shared" si="1"/>
        <v>0</v>
      </c>
      <c r="Q55" s="129"/>
      <c r="R55" s="129"/>
      <c r="S55" s="129"/>
      <c r="T55" s="39">
        <f t="shared" si="0"/>
        <v>0</v>
      </c>
      <c r="U55" s="358"/>
      <c r="V55" s="120"/>
      <c r="W55" s="105"/>
      <c r="X55" s="58"/>
      <c r="Y55" s="145"/>
      <c r="Z55" s="146"/>
      <c r="AA55" s="147"/>
      <c r="AB55" s="146"/>
      <c r="AC55" s="148"/>
      <c r="AD55" s="128"/>
      <c r="AE55" s="58"/>
      <c r="AF55" s="58"/>
      <c r="AG55" s="58"/>
      <c r="AH55" s="145"/>
      <c r="AI55" s="146"/>
      <c r="AJ55" s="147"/>
      <c r="AK55" s="146"/>
      <c r="AL55" s="148"/>
      <c r="AM55" s="128"/>
      <c r="AN55" s="58"/>
      <c r="AO55" s="58"/>
      <c r="AP55" s="58"/>
      <c r="AQ55" s="145"/>
      <c r="AR55" s="146"/>
      <c r="AS55" s="147"/>
      <c r="AT55" s="146"/>
      <c r="AU55" s="148"/>
      <c r="AV55" s="128"/>
      <c r="AW55" s="58"/>
      <c r="AX55" s="58"/>
      <c r="AY55" s="58"/>
      <c r="AZ55" s="145"/>
      <c r="BA55" s="146"/>
      <c r="BB55" s="147"/>
      <c r="BC55" s="146"/>
      <c r="BD55" s="148"/>
      <c r="BE55" s="128"/>
      <c r="BF55" s="58"/>
      <c r="BG55" s="58"/>
      <c r="BH55" s="58"/>
      <c r="BI55" s="145"/>
      <c r="BJ55" s="146"/>
      <c r="BK55" s="147"/>
      <c r="BL55" s="146"/>
      <c r="BM55" s="148"/>
      <c r="BN55" s="128"/>
      <c r="BO55" s="58"/>
      <c r="BP55" s="58"/>
      <c r="BQ55" s="58"/>
      <c r="BR55" s="145"/>
      <c r="BS55" s="146"/>
      <c r="BT55" s="147"/>
      <c r="BU55" s="146"/>
      <c r="BV55" s="148"/>
      <c r="BW55" s="128"/>
      <c r="BX55" s="58"/>
      <c r="BY55" s="58"/>
      <c r="BZ55" s="58"/>
      <c r="CA55" s="145"/>
      <c r="CB55" s="146"/>
      <c r="CC55" s="147"/>
      <c r="CD55" s="146"/>
      <c r="CE55" s="148"/>
      <c r="CF55" s="128"/>
      <c r="CG55" s="58"/>
      <c r="CH55" s="58"/>
      <c r="CI55" s="58"/>
      <c r="CJ55" s="145"/>
      <c r="CK55" s="146"/>
      <c r="CL55" s="147"/>
      <c r="CM55" s="146"/>
      <c r="CN55" s="148"/>
      <c r="CO55" s="128"/>
      <c r="CP55" s="58"/>
      <c r="CQ55" s="58"/>
      <c r="CR55" s="58"/>
      <c r="CS55" s="145"/>
      <c r="CT55" s="146"/>
      <c r="CU55" s="147"/>
      <c r="CV55" s="146"/>
      <c r="CW55" s="148"/>
      <c r="CX55" s="128"/>
      <c r="CY55" s="58"/>
      <c r="CZ55" s="58"/>
      <c r="DA55" s="58"/>
      <c r="DB55" s="145"/>
      <c r="DC55" s="146"/>
      <c r="DD55" s="147"/>
      <c r="DE55" s="146"/>
      <c r="DF55" s="148"/>
      <c r="DG55" s="128"/>
      <c r="DH55" s="58"/>
      <c r="DI55" s="58"/>
      <c r="DJ55" s="58"/>
      <c r="DK55" s="145"/>
      <c r="DL55" s="146"/>
      <c r="DM55" s="147"/>
      <c r="DN55" s="146"/>
      <c r="DO55" s="148"/>
      <c r="DP55" s="128"/>
      <c r="DQ55" s="58"/>
      <c r="DR55" s="58"/>
      <c r="DS55" s="58"/>
      <c r="DT55" s="145"/>
      <c r="DU55" s="146"/>
      <c r="DV55" s="147"/>
      <c r="DW55" s="146"/>
      <c r="DX55" s="148"/>
      <c r="DY55" s="128"/>
      <c r="DZ55" s="58"/>
      <c r="EA55" s="58"/>
      <c r="EB55" s="58"/>
      <c r="EC55" s="145"/>
      <c r="ED55" s="146"/>
      <c r="EE55" s="147"/>
      <c r="EF55" s="146"/>
      <c r="EG55" s="148"/>
      <c r="EH55" s="128"/>
      <c r="EI55" s="58"/>
      <c r="EJ55" s="58"/>
      <c r="EK55" s="58"/>
      <c r="EL55" s="145"/>
      <c r="EM55" s="146"/>
      <c r="EN55" s="147"/>
      <c r="EO55" s="146"/>
      <c r="EP55" s="148"/>
      <c r="EQ55" s="128"/>
      <c r="ER55" s="58"/>
      <c r="ES55" s="58"/>
      <c r="ET55" s="58"/>
      <c r="EU55" s="145"/>
      <c r="EV55" s="146"/>
      <c r="EW55" s="147"/>
      <c r="EX55" s="146"/>
      <c r="EY55" s="148"/>
      <c r="EZ55" s="128"/>
      <c r="FA55" s="58"/>
      <c r="FB55" s="58"/>
      <c r="FC55" s="58"/>
      <c r="FD55" s="145"/>
      <c r="FE55" s="146"/>
      <c r="FF55" s="147"/>
      <c r="FG55" s="146"/>
      <c r="FH55" s="148"/>
      <c r="FI55" s="128"/>
      <c r="FJ55" s="58"/>
      <c r="FK55" s="58"/>
      <c r="FL55" s="58"/>
      <c r="FM55" s="145"/>
      <c r="FN55" s="146"/>
      <c r="FO55" s="147"/>
      <c r="FP55" s="146"/>
      <c r="FQ55" s="148"/>
      <c r="FR55" s="128"/>
      <c r="FS55" s="58"/>
      <c r="FT55" s="58"/>
      <c r="FU55" s="58"/>
      <c r="FV55" s="145"/>
      <c r="FW55" s="146"/>
      <c r="FX55" s="147"/>
      <c r="FY55" s="146"/>
      <c r="FZ55" s="148"/>
      <c r="GA55" s="128"/>
      <c r="GB55" s="58"/>
      <c r="GC55" s="58"/>
      <c r="GD55" s="58"/>
      <c r="GE55" s="145"/>
      <c r="GF55" s="146"/>
      <c r="GG55" s="147"/>
      <c r="GH55" s="146"/>
      <c r="GI55" s="148"/>
      <c r="GJ55" s="128"/>
      <c r="GK55" s="58"/>
      <c r="GL55" s="58"/>
      <c r="GM55" s="58"/>
      <c r="GN55" s="145"/>
      <c r="GO55" s="146"/>
      <c r="GP55" s="147"/>
      <c r="GQ55" s="146"/>
      <c r="GR55" s="148"/>
      <c r="GS55" s="128"/>
      <c r="GT55" s="128"/>
      <c r="GU55" s="92"/>
      <c r="GV55" s="149"/>
      <c r="GW55" s="149"/>
      <c r="GX55" s="385"/>
      <c r="GY55" s="154"/>
      <c r="GZ55" s="77"/>
    </row>
    <row r="56" spans="1:208" x14ac:dyDescent="0.25">
      <c r="A56"/>
      <c r="B56" s="77"/>
      <c r="C56" s="77"/>
      <c r="D56" s="35"/>
      <c r="E56" s="36"/>
      <c r="F56" s="37"/>
      <c r="G56" s="38"/>
      <c r="H56" s="39"/>
      <c r="I56" s="40"/>
      <c r="J56" s="155"/>
      <c r="K56" s="156"/>
      <c r="L56" s="60"/>
      <c r="M56" s="61"/>
      <c r="N56" s="157"/>
      <c r="O56" s="62"/>
      <c r="P56" s="62"/>
      <c r="Q56" s="158"/>
      <c r="R56" s="158"/>
      <c r="S56" s="158"/>
      <c r="T56" s="39">
        <f t="shared" si="0"/>
        <v>0</v>
      </c>
      <c r="U56" s="359"/>
      <c r="V56" s="159"/>
      <c r="W56" s="160"/>
      <c r="X56" s="161"/>
      <c r="Y56" s="162"/>
      <c r="Z56" s="163"/>
      <c r="AA56" s="164"/>
      <c r="AB56" s="163"/>
      <c r="AC56" s="165"/>
      <c r="AD56" s="166"/>
      <c r="AE56" s="167"/>
      <c r="AF56" s="161"/>
      <c r="AG56" s="168"/>
      <c r="AH56" s="162"/>
      <c r="AI56" s="163"/>
      <c r="AJ56" s="164"/>
      <c r="AK56" s="169"/>
      <c r="AL56" s="165"/>
      <c r="AM56" s="166"/>
      <c r="AN56" s="167"/>
      <c r="AO56" s="161"/>
      <c r="AP56" s="168"/>
      <c r="AQ56" s="162"/>
      <c r="AR56" s="163"/>
      <c r="AS56" s="164"/>
      <c r="AT56" s="163"/>
      <c r="AU56" s="165"/>
      <c r="AV56" s="166"/>
      <c r="AW56" s="167"/>
      <c r="AX56" s="161"/>
      <c r="AY56" s="168"/>
      <c r="AZ56" s="162"/>
      <c r="BA56" s="163"/>
      <c r="BB56" s="164"/>
      <c r="BC56" s="169"/>
      <c r="BD56" s="165"/>
      <c r="BE56" s="166"/>
      <c r="BF56" s="167"/>
      <c r="BG56" s="161"/>
      <c r="BH56" s="168"/>
      <c r="BI56" s="162"/>
      <c r="BJ56" s="163"/>
      <c r="BK56" s="164"/>
      <c r="BL56" s="169"/>
      <c r="BM56" s="165"/>
      <c r="BN56" s="166"/>
      <c r="BO56" s="167"/>
      <c r="BP56" s="161"/>
      <c r="BQ56" s="168"/>
      <c r="BR56" s="162"/>
      <c r="BS56" s="163"/>
      <c r="BT56" s="164"/>
      <c r="BU56" s="163"/>
      <c r="BV56" s="165"/>
      <c r="BW56" s="166"/>
      <c r="BX56" s="167"/>
      <c r="BY56" s="161"/>
      <c r="BZ56" s="168"/>
      <c r="CA56" s="162"/>
      <c r="CB56" s="163"/>
      <c r="CC56" s="164"/>
      <c r="CD56" s="163"/>
      <c r="CE56" s="165"/>
      <c r="CF56" s="166"/>
      <c r="CG56" s="167"/>
      <c r="CH56" s="161"/>
      <c r="CI56" s="168"/>
      <c r="CJ56" s="162"/>
      <c r="CK56" s="163"/>
      <c r="CL56" s="164"/>
      <c r="CM56" s="163"/>
      <c r="CN56" s="165"/>
      <c r="CO56" s="166"/>
      <c r="CP56" s="167"/>
      <c r="CQ56" s="161"/>
      <c r="CR56" s="168"/>
      <c r="CS56" s="162"/>
      <c r="CT56" s="163"/>
      <c r="CU56" s="170"/>
      <c r="CV56" s="169"/>
      <c r="CW56" s="171"/>
      <c r="CX56" s="166"/>
      <c r="CY56" s="167"/>
      <c r="CZ56" s="161"/>
      <c r="DA56" s="168"/>
      <c r="DB56" s="162"/>
      <c r="DC56" s="163"/>
      <c r="DD56" s="164"/>
      <c r="DE56" s="163"/>
      <c r="DF56" s="165"/>
      <c r="DG56" s="166"/>
      <c r="DH56" s="167"/>
      <c r="DI56" s="161"/>
      <c r="DJ56" s="168"/>
      <c r="DK56" s="162"/>
      <c r="DL56" s="163"/>
      <c r="DM56" s="170"/>
      <c r="DN56" s="169"/>
      <c r="DO56" s="171"/>
      <c r="DP56" s="166"/>
      <c r="DQ56" s="167"/>
      <c r="DR56" s="161"/>
      <c r="DS56" s="168"/>
      <c r="DT56" s="162"/>
      <c r="DU56" s="163"/>
      <c r="DV56" s="164"/>
      <c r="DW56" s="163"/>
      <c r="DX56" s="165"/>
      <c r="DY56" s="166"/>
      <c r="DZ56" s="167"/>
      <c r="EA56" s="161"/>
      <c r="EB56" s="168"/>
      <c r="EC56" s="162"/>
      <c r="ED56" s="163"/>
      <c r="EE56" s="170"/>
      <c r="EF56" s="169"/>
      <c r="EG56" s="171"/>
      <c r="EH56" s="166"/>
      <c r="EI56" s="167"/>
      <c r="EJ56" s="161"/>
      <c r="EK56" s="168"/>
      <c r="EL56" s="162"/>
      <c r="EM56" s="163"/>
      <c r="EN56" s="170"/>
      <c r="EO56" s="169"/>
      <c r="EP56" s="171"/>
      <c r="EQ56" s="166"/>
      <c r="ER56" s="167"/>
      <c r="ES56" s="161"/>
      <c r="ET56" s="168"/>
      <c r="EU56" s="162"/>
      <c r="EV56" s="163"/>
      <c r="EW56" s="164"/>
      <c r="EX56" s="163"/>
      <c r="EY56" s="165"/>
      <c r="EZ56" s="166"/>
      <c r="FA56" s="167"/>
      <c r="FB56" s="161"/>
      <c r="FC56" s="168"/>
      <c r="FD56" s="162"/>
      <c r="FE56" s="163"/>
      <c r="FF56" s="164"/>
      <c r="FG56" s="163"/>
      <c r="FH56" s="165"/>
      <c r="FI56" s="166"/>
      <c r="FJ56" s="167"/>
      <c r="FK56" s="161"/>
      <c r="FL56" s="168"/>
      <c r="FM56" s="162"/>
      <c r="FN56" s="163"/>
      <c r="FO56" s="164"/>
      <c r="FP56" s="163"/>
      <c r="FQ56" s="165"/>
      <c r="FR56" s="166"/>
      <c r="FS56" s="167"/>
      <c r="FT56" s="161"/>
      <c r="FU56" s="168"/>
      <c r="FV56" s="162"/>
      <c r="FW56" s="163"/>
      <c r="FX56" s="164"/>
      <c r="FY56" s="163"/>
      <c r="FZ56" s="165"/>
      <c r="GA56" s="166"/>
      <c r="GB56" s="167"/>
      <c r="GC56" s="161"/>
      <c r="GD56" s="168"/>
      <c r="GE56" s="162"/>
      <c r="GF56" s="163"/>
      <c r="GG56" s="164"/>
      <c r="GH56" s="163"/>
      <c r="GI56" s="165"/>
      <c r="GJ56" s="166"/>
      <c r="GK56" s="167"/>
      <c r="GL56" s="161"/>
      <c r="GM56" s="168"/>
      <c r="GN56" s="162"/>
      <c r="GO56" s="163"/>
      <c r="GP56" s="164"/>
      <c r="GQ56" s="163"/>
      <c r="GR56" s="165"/>
      <c r="GS56" s="166"/>
      <c r="GT56" s="166"/>
      <c r="GU56" s="73"/>
      <c r="GV56" s="172"/>
      <c r="GW56" s="173"/>
      <c r="GX56" s="386"/>
      <c r="GY56" s="175"/>
      <c r="GZ56" s="77"/>
    </row>
    <row r="57" spans="1:208" x14ac:dyDescent="0.25">
      <c r="A57"/>
      <c r="B57" s="77"/>
      <c r="C57" s="77"/>
      <c r="D57" s="35"/>
      <c r="E57" s="36"/>
      <c r="F57" s="37"/>
      <c r="G57" s="38"/>
      <c r="H57" s="39"/>
      <c r="I57" s="40"/>
      <c r="J57" s="155"/>
      <c r="K57" s="156"/>
      <c r="L57" s="60"/>
      <c r="M57" s="61"/>
      <c r="N57" s="176"/>
      <c r="O57" s="62"/>
      <c r="P57" s="62"/>
      <c r="Q57" s="158"/>
      <c r="R57" s="158"/>
      <c r="S57" s="158"/>
      <c r="T57" s="39">
        <f t="shared" si="0"/>
        <v>0</v>
      </c>
      <c r="U57" s="359"/>
      <c r="V57" s="159"/>
      <c r="W57" s="160"/>
      <c r="X57" s="161"/>
      <c r="Y57" s="162"/>
      <c r="Z57" s="163"/>
      <c r="AA57" s="164"/>
      <c r="AB57" s="163"/>
      <c r="AC57" s="165"/>
      <c r="AD57" s="166"/>
      <c r="AE57" s="167"/>
      <c r="AF57" s="161"/>
      <c r="AG57" s="168"/>
      <c r="AH57" s="162"/>
      <c r="AI57" s="163"/>
      <c r="AJ57" s="164"/>
      <c r="AK57" s="169"/>
      <c r="AL57" s="165"/>
      <c r="AM57" s="166"/>
      <c r="AN57" s="167"/>
      <c r="AO57" s="161"/>
      <c r="AP57" s="168"/>
      <c r="AQ57" s="162"/>
      <c r="AR57" s="163"/>
      <c r="AS57" s="164"/>
      <c r="AT57" s="163"/>
      <c r="AU57" s="165"/>
      <c r="AV57" s="166"/>
      <c r="AW57" s="167"/>
      <c r="AX57" s="161"/>
      <c r="AY57" s="168"/>
      <c r="AZ57" s="162"/>
      <c r="BA57" s="163"/>
      <c r="BB57" s="164"/>
      <c r="BC57" s="169"/>
      <c r="BD57" s="165"/>
      <c r="BE57" s="166"/>
      <c r="BF57" s="167"/>
      <c r="BG57" s="161"/>
      <c r="BH57" s="168"/>
      <c r="BI57" s="162"/>
      <c r="BJ57" s="163"/>
      <c r="BK57" s="164"/>
      <c r="BL57" s="169"/>
      <c r="BM57" s="165"/>
      <c r="BN57" s="166"/>
      <c r="BO57" s="167"/>
      <c r="BP57" s="161"/>
      <c r="BQ57" s="168"/>
      <c r="BR57" s="162"/>
      <c r="BS57" s="163"/>
      <c r="BT57" s="164"/>
      <c r="BU57" s="163"/>
      <c r="BV57" s="165"/>
      <c r="BW57" s="166"/>
      <c r="BX57" s="167"/>
      <c r="BY57" s="161"/>
      <c r="BZ57" s="168"/>
      <c r="CA57" s="162"/>
      <c r="CB57" s="163"/>
      <c r="CC57" s="164"/>
      <c r="CD57" s="163"/>
      <c r="CE57" s="165"/>
      <c r="CF57" s="166"/>
      <c r="CG57" s="167"/>
      <c r="CH57" s="161"/>
      <c r="CI57" s="168"/>
      <c r="CJ57" s="162"/>
      <c r="CK57" s="163"/>
      <c r="CL57" s="164"/>
      <c r="CM57" s="163"/>
      <c r="CN57" s="165"/>
      <c r="CO57" s="166"/>
      <c r="CP57" s="167"/>
      <c r="CQ57" s="161"/>
      <c r="CR57" s="168"/>
      <c r="CS57" s="162"/>
      <c r="CT57" s="163"/>
      <c r="CU57" s="170"/>
      <c r="CV57" s="169"/>
      <c r="CW57" s="171"/>
      <c r="CX57" s="166"/>
      <c r="CY57" s="167"/>
      <c r="CZ57" s="161"/>
      <c r="DA57" s="168"/>
      <c r="DB57" s="162"/>
      <c r="DC57" s="163"/>
      <c r="DD57" s="164"/>
      <c r="DE57" s="163"/>
      <c r="DF57" s="165"/>
      <c r="DG57" s="166"/>
      <c r="DH57" s="167"/>
      <c r="DI57" s="161"/>
      <c r="DJ57" s="168"/>
      <c r="DK57" s="162"/>
      <c r="DL57" s="163"/>
      <c r="DM57" s="170"/>
      <c r="DN57" s="169"/>
      <c r="DO57" s="171"/>
      <c r="DP57" s="166"/>
      <c r="DQ57" s="167"/>
      <c r="DR57" s="161"/>
      <c r="DS57" s="168"/>
      <c r="DT57" s="162"/>
      <c r="DU57" s="163"/>
      <c r="DV57" s="164"/>
      <c r="DW57" s="163"/>
      <c r="DX57" s="165"/>
      <c r="DY57" s="166"/>
      <c r="DZ57" s="167"/>
      <c r="EA57" s="161"/>
      <c r="EB57" s="168"/>
      <c r="EC57" s="162"/>
      <c r="ED57" s="163"/>
      <c r="EE57" s="170"/>
      <c r="EF57" s="169"/>
      <c r="EG57" s="171"/>
      <c r="EH57" s="166"/>
      <c r="EI57" s="167"/>
      <c r="EJ57" s="161"/>
      <c r="EK57" s="168"/>
      <c r="EL57" s="162"/>
      <c r="EM57" s="163"/>
      <c r="EN57" s="170"/>
      <c r="EO57" s="169"/>
      <c r="EP57" s="171"/>
      <c r="EQ57" s="166"/>
      <c r="ER57" s="167"/>
      <c r="ES57" s="161"/>
      <c r="ET57" s="168"/>
      <c r="EU57" s="162"/>
      <c r="EV57" s="163"/>
      <c r="EW57" s="164"/>
      <c r="EX57" s="163"/>
      <c r="EY57" s="165"/>
      <c r="EZ57" s="166"/>
      <c r="FA57" s="167"/>
      <c r="FB57" s="161"/>
      <c r="FC57" s="168"/>
      <c r="FD57" s="162"/>
      <c r="FE57" s="163"/>
      <c r="FF57" s="164"/>
      <c r="FG57" s="163"/>
      <c r="FH57" s="165"/>
      <c r="FI57" s="166"/>
      <c r="FJ57" s="167"/>
      <c r="FK57" s="161"/>
      <c r="FL57" s="168"/>
      <c r="FM57" s="162"/>
      <c r="FN57" s="163"/>
      <c r="FO57" s="164"/>
      <c r="FP57" s="163"/>
      <c r="FQ57" s="165"/>
      <c r="FR57" s="166"/>
      <c r="FS57" s="167"/>
      <c r="FT57" s="161"/>
      <c r="FU57" s="168"/>
      <c r="FV57" s="162"/>
      <c r="FW57" s="163"/>
      <c r="FX57" s="164"/>
      <c r="FY57" s="163"/>
      <c r="FZ57" s="165"/>
      <c r="GA57" s="166"/>
      <c r="GB57" s="167"/>
      <c r="GC57" s="161"/>
      <c r="GD57" s="168"/>
      <c r="GE57" s="162"/>
      <c r="GF57" s="163"/>
      <c r="GG57" s="164"/>
      <c r="GH57" s="163"/>
      <c r="GI57" s="165"/>
      <c r="GJ57" s="166"/>
      <c r="GK57" s="167"/>
      <c r="GL57" s="161"/>
      <c r="GM57" s="168"/>
      <c r="GN57" s="162"/>
      <c r="GO57" s="163"/>
      <c r="GP57" s="164"/>
      <c r="GQ57" s="163"/>
      <c r="GR57" s="165"/>
      <c r="GS57" s="166"/>
      <c r="GT57" s="166"/>
      <c r="GU57" s="73"/>
      <c r="GV57" s="172"/>
      <c r="GW57" s="173"/>
      <c r="GX57" s="386"/>
      <c r="GY57" s="175"/>
    </row>
    <row r="58" spans="1:208" ht="16.5" thickBot="1" x14ac:dyDescent="0.3">
      <c r="A58"/>
      <c r="B58" s="77"/>
      <c r="C58" s="77"/>
      <c r="D58" s="35"/>
      <c r="E58" s="36"/>
      <c r="F58" s="37"/>
      <c r="G58" s="38"/>
      <c r="H58" s="39"/>
      <c r="I58" s="40"/>
      <c r="J58" s="155"/>
      <c r="K58" s="156"/>
      <c r="L58" s="60"/>
      <c r="M58" s="61"/>
      <c r="N58" s="176"/>
      <c r="O58" s="177"/>
      <c r="P58" s="62"/>
      <c r="Q58" s="158"/>
      <c r="R58" s="158"/>
      <c r="S58" s="158"/>
      <c r="T58" s="39">
        <f t="shared" si="0"/>
        <v>0</v>
      </c>
      <c r="U58" s="359"/>
      <c r="V58" s="159"/>
      <c r="W58" s="160"/>
      <c r="X58" s="161"/>
      <c r="Y58" s="162"/>
      <c r="Z58" s="163"/>
      <c r="AA58" s="164"/>
      <c r="AB58" s="163"/>
      <c r="AC58" s="165"/>
      <c r="AD58" s="166"/>
      <c r="AE58" s="167"/>
      <c r="AF58" s="161"/>
      <c r="AG58" s="168"/>
      <c r="AH58" s="162"/>
      <c r="AI58" s="163"/>
      <c r="AJ58" s="164"/>
      <c r="AK58" s="169"/>
      <c r="AL58" s="165"/>
      <c r="AM58" s="166"/>
      <c r="AN58" s="167"/>
      <c r="AO58" s="161"/>
      <c r="AP58" s="168"/>
      <c r="AQ58" s="162"/>
      <c r="AR58" s="163"/>
      <c r="AS58" s="164"/>
      <c r="AT58" s="163"/>
      <c r="AU58" s="165"/>
      <c r="AV58" s="166"/>
      <c r="AW58" s="167"/>
      <c r="AX58" s="161"/>
      <c r="AY58" s="168"/>
      <c r="AZ58" s="162"/>
      <c r="BA58" s="163"/>
      <c r="BB58" s="164"/>
      <c r="BC58" s="169"/>
      <c r="BD58" s="165"/>
      <c r="BE58" s="166"/>
      <c r="BF58" s="167"/>
      <c r="BG58" s="161"/>
      <c r="BH58" s="168"/>
      <c r="BI58" s="162"/>
      <c r="BJ58" s="163"/>
      <c r="BK58" s="164"/>
      <c r="BL58" s="169"/>
      <c r="BM58" s="165"/>
      <c r="BN58" s="166"/>
      <c r="BO58" s="167"/>
      <c r="BP58" s="161"/>
      <c r="BQ58" s="168"/>
      <c r="BR58" s="162"/>
      <c r="BS58" s="163"/>
      <c r="BT58" s="164"/>
      <c r="BU58" s="163"/>
      <c r="BV58" s="165"/>
      <c r="BW58" s="166"/>
      <c r="BX58" s="167"/>
      <c r="BY58" s="161"/>
      <c r="BZ58" s="168"/>
      <c r="CA58" s="162"/>
      <c r="CB58" s="163"/>
      <c r="CC58" s="164"/>
      <c r="CD58" s="163"/>
      <c r="CE58" s="165"/>
      <c r="CF58" s="166"/>
      <c r="CG58" s="167"/>
      <c r="CH58" s="161"/>
      <c r="CI58" s="168"/>
      <c r="CJ58" s="162"/>
      <c r="CK58" s="163"/>
      <c r="CL58" s="164"/>
      <c r="CM58" s="163"/>
      <c r="CN58" s="165"/>
      <c r="CO58" s="166"/>
      <c r="CP58" s="167"/>
      <c r="CQ58" s="161"/>
      <c r="CR58" s="168"/>
      <c r="CS58" s="162"/>
      <c r="CT58" s="163"/>
      <c r="CU58" s="170"/>
      <c r="CV58" s="169"/>
      <c r="CW58" s="171"/>
      <c r="CX58" s="166"/>
      <c r="CY58" s="167"/>
      <c r="CZ58" s="161"/>
      <c r="DA58" s="168"/>
      <c r="DB58" s="162"/>
      <c r="DC58" s="163"/>
      <c r="DD58" s="164"/>
      <c r="DE58" s="163"/>
      <c r="DF58" s="165"/>
      <c r="DG58" s="166"/>
      <c r="DH58" s="167"/>
      <c r="DI58" s="161"/>
      <c r="DJ58" s="168"/>
      <c r="DK58" s="162"/>
      <c r="DL58" s="163"/>
      <c r="DM58" s="170"/>
      <c r="DN58" s="169"/>
      <c r="DO58" s="171"/>
      <c r="DP58" s="166"/>
      <c r="DQ58" s="167"/>
      <c r="DR58" s="161"/>
      <c r="DS58" s="168"/>
      <c r="DT58" s="162"/>
      <c r="DU58" s="163"/>
      <c r="DV58" s="164"/>
      <c r="DW58" s="163"/>
      <c r="DX58" s="165"/>
      <c r="DY58" s="166"/>
      <c r="DZ58" s="167"/>
      <c r="EA58" s="161"/>
      <c r="EB58" s="168"/>
      <c r="EC58" s="162"/>
      <c r="ED58" s="163"/>
      <c r="EE58" s="170"/>
      <c r="EF58" s="169"/>
      <c r="EG58" s="171"/>
      <c r="EH58" s="166"/>
      <c r="EI58" s="167"/>
      <c r="EJ58" s="161"/>
      <c r="EK58" s="168"/>
      <c r="EL58" s="162"/>
      <c r="EM58" s="163"/>
      <c r="EN58" s="170"/>
      <c r="EO58" s="169"/>
      <c r="EP58" s="171"/>
      <c r="EQ58" s="166"/>
      <c r="ER58" s="167"/>
      <c r="ES58" s="161"/>
      <c r="ET58" s="168"/>
      <c r="EU58" s="162"/>
      <c r="EV58" s="163"/>
      <c r="EW58" s="164"/>
      <c r="EX58" s="163"/>
      <c r="EY58" s="165"/>
      <c r="EZ58" s="166"/>
      <c r="FA58" s="167"/>
      <c r="FB58" s="161"/>
      <c r="FC58" s="168"/>
      <c r="FD58" s="162"/>
      <c r="FE58" s="163"/>
      <c r="FF58" s="164"/>
      <c r="FG58" s="163"/>
      <c r="FH58" s="165"/>
      <c r="FI58" s="166"/>
      <c r="FJ58" s="167"/>
      <c r="FK58" s="161"/>
      <c r="FL58" s="168"/>
      <c r="FM58" s="162"/>
      <c r="FN58" s="163"/>
      <c r="FO58" s="164"/>
      <c r="FP58" s="163"/>
      <c r="FQ58" s="165"/>
      <c r="FR58" s="166"/>
      <c r="FS58" s="167"/>
      <c r="FT58" s="161"/>
      <c r="FU58" s="168"/>
      <c r="FV58" s="162"/>
      <c r="FW58" s="163"/>
      <c r="FX58" s="164"/>
      <c r="FY58" s="163"/>
      <c r="FZ58" s="165"/>
      <c r="GA58" s="166"/>
      <c r="GB58" s="167"/>
      <c r="GC58" s="161"/>
      <c r="GD58" s="168"/>
      <c r="GE58" s="162"/>
      <c r="GF58" s="163"/>
      <c r="GG58" s="164"/>
      <c r="GH58" s="163"/>
      <c r="GI58" s="165"/>
      <c r="GJ58" s="166"/>
      <c r="GK58" s="167"/>
      <c r="GL58" s="161"/>
      <c r="GM58" s="168"/>
      <c r="GN58" s="162"/>
      <c r="GO58" s="163"/>
      <c r="GP58" s="164"/>
      <c r="GQ58" s="163"/>
      <c r="GR58" s="165"/>
      <c r="GS58" s="166"/>
      <c r="GT58" s="166"/>
      <c r="GU58" s="73"/>
      <c r="GV58" s="178"/>
      <c r="GW58" s="179"/>
      <c r="GX58" s="384"/>
      <c r="GY58" s="33"/>
    </row>
    <row r="59" spans="1:208" ht="20.25" thickTop="1" thickBot="1" x14ac:dyDescent="0.35">
      <c r="A59"/>
      <c r="B59" s="77"/>
      <c r="C59" s="77"/>
      <c r="D59" s="35"/>
      <c r="E59" s="36"/>
      <c r="F59" s="37"/>
      <c r="G59" s="38"/>
      <c r="H59" s="39"/>
      <c r="I59" s="40"/>
      <c r="J59" s="155"/>
      <c r="K59" s="156"/>
      <c r="L59" s="60"/>
      <c r="M59" s="687" t="s">
        <v>28</v>
      </c>
      <c r="N59" s="688"/>
      <c r="O59" s="689">
        <f>SUM(O6:O58)</f>
        <v>771917.73499999999</v>
      </c>
      <c r="P59" s="180"/>
      <c r="Q59" s="158"/>
      <c r="R59" s="181"/>
      <c r="S59" s="158"/>
      <c r="T59" s="39">
        <f t="shared" si="0"/>
        <v>0</v>
      </c>
      <c r="U59" s="359"/>
      <c r="V59" s="159"/>
      <c r="W59" s="160"/>
      <c r="X59" s="182"/>
      <c r="Y59" s="68"/>
      <c r="Z59" s="183"/>
      <c r="AA59" s="184"/>
      <c r="AB59" s="183"/>
      <c r="AC59" s="185"/>
      <c r="AD59" s="186"/>
      <c r="AE59" s="71"/>
      <c r="AF59" s="182"/>
      <c r="AG59" s="187"/>
      <c r="AH59" s="68"/>
      <c r="AI59" s="183"/>
      <c r="AJ59" s="184"/>
      <c r="AK59" s="188"/>
      <c r="AL59" s="185"/>
      <c r="AM59" s="186"/>
      <c r="AN59" s="71"/>
      <c r="AO59" s="182"/>
      <c r="AP59" s="187"/>
      <c r="AQ59" s="68"/>
      <c r="AR59" s="183"/>
      <c r="AS59" s="184"/>
      <c r="AT59" s="183"/>
      <c r="AU59" s="185"/>
      <c r="AV59" s="186"/>
      <c r="AW59" s="71"/>
      <c r="AX59" s="182"/>
      <c r="AY59" s="187"/>
      <c r="AZ59" s="68"/>
      <c r="BA59" s="183"/>
      <c r="BB59" s="184"/>
      <c r="BC59" s="188"/>
      <c r="BD59" s="185"/>
      <c r="BE59" s="186"/>
      <c r="BF59" s="71"/>
      <c r="BG59" s="182"/>
      <c r="BH59" s="187"/>
      <c r="BI59" s="68"/>
      <c r="BJ59" s="183"/>
      <c r="BK59" s="184"/>
      <c r="BL59" s="188"/>
      <c r="BM59" s="185"/>
      <c r="BN59" s="186"/>
      <c r="BO59" s="71"/>
      <c r="BP59" s="182"/>
      <c r="BQ59" s="187"/>
      <c r="BR59" s="68"/>
      <c r="BS59" s="183"/>
      <c r="BT59" s="184"/>
      <c r="BU59" s="183"/>
      <c r="BV59" s="185"/>
      <c r="BW59" s="186"/>
      <c r="BX59" s="71"/>
      <c r="BY59" s="182"/>
      <c r="BZ59" s="187"/>
      <c r="CA59" s="68"/>
      <c r="CB59" s="183"/>
      <c r="CC59" s="184"/>
      <c r="CD59" s="183"/>
      <c r="CE59" s="185"/>
      <c r="CF59" s="186"/>
      <c r="CG59" s="71"/>
      <c r="CH59" s="182"/>
      <c r="CI59" s="187"/>
      <c r="CJ59" s="68"/>
      <c r="CK59" s="183"/>
      <c r="CL59" s="184"/>
      <c r="CM59" s="183"/>
      <c r="CN59" s="185"/>
      <c r="CO59" s="186"/>
      <c r="CP59" s="71"/>
      <c r="CQ59" s="182"/>
      <c r="CR59" s="187"/>
      <c r="CS59" s="68"/>
      <c r="CT59" s="183"/>
      <c r="CU59" s="189"/>
      <c r="CV59" s="188"/>
      <c r="CW59" s="190"/>
      <c r="CX59" s="186"/>
      <c r="CY59" s="71"/>
      <c r="CZ59" s="182"/>
      <c r="DA59" s="187"/>
      <c r="DB59" s="68"/>
      <c r="DC59" s="183"/>
      <c r="DD59" s="184"/>
      <c r="DE59" s="183"/>
      <c r="DF59" s="185"/>
      <c r="DG59" s="186"/>
      <c r="DH59" s="71"/>
      <c r="DI59" s="182"/>
      <c r="DJ59" s="187"/>
      <c r="DK59" s="68"/>
      <c r="DL59" s="183"/>
      <c r="DM59" s="189"/>
      <c r="DN59" s="188"/>
      <c r="DO59" s="190"/>
      <c r="DP59" s="186"/>
      <c r="DQ59" s="71"/>
      <c r="DR59" s="182"/>
      <c r="DS59" s="187"/>
      <c r="DT59" s="68"/>
      <c r="DU59" s="183"/>
      <c r="DV59" s="184"/>
      <c r="DW59" s="183"/>
      <c r="DX59" s="185"/>
      <c r="DY59" s="186"/>
      <c r="DZ59" s="71"/>
      <c r="EA59" s="182"/>
      <c r="EB59" s="187"/>
      <c r="EC59" s="68"/>
      <c r="ED59" s="183"/>
      <c r="EE59" s="189"/>
      <c r="EF59" s="188"/>
      <c r="EG59" s="190"/>
      <c r="EH59" s="186"/>
      <c r="EI59" s="71"/>
      <c r="EJ59" s="182"/>
      <c r="EK59" s="187"/>
      <c r="EL59" s="68"/>
      <c r="EM59" s="183"/>
      <c r="EN59" s="189"/>
      <c r="EO59" s="188"/>
      <c r="EP59" s="190"/>
      <c r="EQ59" s="186"/>
      <c r="ER59" s="71"/>
      <c r="ES59" s="182"/>
      <c r="ET59" s="187"/>
      <c r="EU59" s="68"/>
      <c r="EV59" s="183"/>
      <c r="EW59" s="184"/>
      <c r="EX59" s="183"/>
      <c r="EY59" s="185"/>
      <c r="EZ59" s="186"/>
      <c r="FA59" s="71"/>
      <c r="FB59" s="182"/>
      <c r="FC59" s="187"/>
      <c r="FD59" s="68"/>
      <c r="FE59" s="183"/>
      <c r="FF59" s="184"/>
      <c r="FG59" s="183"/>
      <c r="FH59" s="185"/>
      <c r="FI59" s="186"/>
      <c r="FJ59" s="71"/>
      <c r="FK59" s="182"/>
      <c r="FL59" s="187"/>
      <c r="FM59" s="68"/>
      <c r="FN59" s="183"/>
      <c r="FO59" s="184"/>
      <c r="FP59" s="183"/>
      <c r="FQ59" s="185"/>
      <c r="FR59" s="186"/>
      <c r="FS59" s="71"/>
      <c r="FT59" s="182"/>
      <c r="FU59" s="187"/>
      <c r="FV59" s="68"/>
      <c r="FW59" s="183"/>
      <c r="FX59" s="184"/>
      <c r="FY59" s="183"/>
      <c r="FZ59" s="185"/>
      <c r="GA59" s="186"/>
      <c r="GB59" s="71"/>
      <c r="GC59" s="182"/>
      <c r="GD59" s="187"/>
      <c r="GE59" s="68"/>
      <c r="GF59" s="183"/>
      <c r="GG59" s="184"/>
      <c r="GH59" s="183"/>
      <c r="GI59" s="185"/>
      <c r="GJ59" s="186"/>
      <c r="GK59" s="71"/>
      <c r="GL59" s="182"/>
      <c r="GM59" s="187"/>
      <c r="GN59" s="68"/>
      <c r="GO59" s="183"/>
      <c r="GP59" s="184"/>
      <c r="GQ59" s="183"/>
      <c r="GR59" s="185"/>
      <c r="GS59" s="186"/>
      <c r="GT59" s="166"/>
      <c r="GU59" s="73"/>
      <c r="GV59" s="191"/>
      <c r="GW59" s="192"/>
      <c r="GX59" s="387"/>
      <c r="GY59" s="33"/>
    </row>
    <row r="60" spans="1:208" ht="19.5" thickBot="1" x14ac:dyDescent="0.3">
      <c r="A60"/>
      <c r="B60" s="77"/>
      <c r="C60" s="77"/>
      <c r="D60" s="35"/>
      <c r="E60" s="36"/>
      <c r="F60" s="37"/>
      <c r="G60" s="38"/>
      <c r="H60" s="39"/>
      <c r="I60" s="40"/>
      <c r="J60" s="194"/>
      <c r="K60" s="156"/>
      <c r="L60" s="60"/>
      <c r="M60" s="61"/>
      <c r="N60" s="176"/>
      <c r="O60" s="690"/>
      <c r="P60" s="180"/>
      <c r="Q60" s="158"/>
      <c r="R60" s="181"/>
      <c r="S60" s="158"/>
      <c r="T60" s="195">
        <f t="shared" si="0"/>
        <v>0</v>
      </c>
      <c r="U60" s="359"/>
      <c r="V60" s="159"/>
      <c r="W60" s="160"/>
      <c r="X60" s="182"/>
      <c r="Y60" s="68"/>
      <c r="Z60" s="183"/>
      <c r="AA60" s="184"/>
      <c r="AB60" s="183"/>
      <c r="AC60" s="185"/>
      <c r="AD60" s="186"/>
      <c r="AE60" s="71"/>
      <c r="AF60" s="182"/>
      <c r="AG60" s="187"/>
      <c r="AH60" s="68"/>
      <c r="AI60" s="183"/>
      <c r="AJ60" s="184"/>
      <c r="AK60" s="188"/>
      <c r="AL60" s="185"/>
      <c r="AM60" s="186"/>
      <c r="AN60" s="71"/>
      <c r="AO60" s="182"/>
      <c r="AP60" s="187"/>
      <c r="AQ60" s="68"/>
      <c r="AR60" s="183"/>
      <c r="AS60" s="184"/>
      <c r="AT60" s="183"/>
      <c r="AU60" s="185"/>
      <c r="AV60" s="186"/>
      <c r="AW60" s="71"/>
      <c r="AX60" s="182"/>
      <c r="AY60" s="187"/>
      <c r="AZ60" s="68"/>
      <c r="BA60" s="183"/>
      <c r="BB60" s="184"/>
      <c r="BC60" s="188"/>
      <c r="BD60" s="185"/>
      <c r="BE60" s="186"/>
      <c r="BF60" s="71"/>
      <c r="BG60" s="182"/>
      <c r="BH60" s="187"/>
      <c r="BI60" s="68"/>
      <c r="BJ60" s="183"/>
      <c r="BK60" s="184"/>
      <c r="BL60" s="188"/>
      <c r="BM60" s="185"/>
      <c r="BN60" s="186"/>
      <c r="BO60" s="71"/>
      <c r="BP60" s="182"/>
      <c r="BQ60" s="187"/>
      <c r="BR60" s="68"/>
      <c r="BS60" s="183"/>
      <c r="BT60" s="184"/>
      <c r="BU60" s="183"/>
      <c r="BV60" s="185"/>
      <c r="BW60" s="186"/>
      <c r="BX60" s="71"/>
      <c r="BY60" s="182"/>
      <c r="BZ60" s="187"/>
      <c r="CA60" s="68"/>
      <c r="CB60" s="183"/>
      <c r="CC60" s="184"/>
      <c r="CD60" s="183"/>
      <c r="CE60" s="185"/>
      <c r="CF60" s="186"/>
      <c r="CG60" s="71"/>
      <c r="CH60" s="182"/>
      <c r="CI60" s="187"/>
      <c r="CJ60" s="68"/>
      <c r="CK60" s="183"/>
      <c r="CL60" s="184"/>
      <c r="CM60" s="183"/>
      <c r="CN60" s="185"/>
      <c r="CO60" s="186"/>
      <c r="CP60" s="71"/>
      <c r="CQ60" s="182"/>
      <c r="CR60" s="187"/>
      <c r="CS60" s="68"/>
      <c r="CT60" s="183"/>
      <c r="CU60" s="189"/>
      <c r="CV60" s="188"/>
      <c r="CW60" s="190"/>
      <c r="CX60" s="186"/>
      <c r="CY60" s="71"/>
      <c r="CZ60" s="182"/>
      <c r="DA60" s="187"/>
      <c r="DB60" s="68"/>
      <c r="DC60" s="183"/>
      <c r="DD60" s="184"/>
      <c r="DE60" s="183"/>
      <c r="DF60" s="185"/>
      <c r="DG60" s="186"/>
      <c r="DH60" s="71"/>
      <c r="DI60" s="182"/>
      <c r="DJ60" s="187"/>
      <c r="DK60" s="68"/>
      <c r="DL60" s="183"/>
      <c r="DM60" s="189"/>
      <c r="DN60" s="188"/>
      <c r="DO60" s="190"/>
      <c r="DP60" s="186"/>
      <c r="DQ60" s="71"/>
      <c r="DR60" s="182"/>
      <c r="DS60" s="187"/>
      <c r="DT60" s="68"/>
      <c r="DU60" s="183"/>
      <c r="DV60" s="184"/>
      <c r="DW60" s="183"/>
      <c r="DX60" s="185"/>
      <c r="DY60" s="186"/>
      <c r="DZ60" s="71"/>
      <c r="EA60" s="182"/>
      <c r="EB60" s="187"/>
      <c r="EC60" s="68"/>
      <c r="ED60" s="183"/>
      <c r="EE60" s="189"/>
      <c r="EF60" s="188"/>
      <c r="EG60" s="190"/>
      <c r="EH60" s="186"/>
      <c r="EI60" s="71"/>
      <c r="EJ60" s="182"/>
      <c r="EK60" s="187"/>
      <c r="EL60" s="68"/>
      <c r="EM60" s="183"/>
      <c r="EN60" s="189"/>
      <c r="EO60" s="188"/>
      <c r="EP60" s="190"/>
      <c r="EQ60" s="186"/>
      <c r="ER60" s="71"/>
      <c r="ES60" s="182"/>
      <c r="ET60" s="187"/>
      <c r="EU60" s="68"/>
      <c r="EV60" s="183"/>
      <c r="EW60" s="184"/>
      <c r="EX60" s="183"/>
      <c r="EY60" s="185"/>
      <c r="EZ60" s="186"/>
      <c r="FA60" s="71"/>
      <c r="FB60" s="182"/>
      <c r="FC60" s="187"/>
      <c r="FD60" s="68"/>
      <c r="FE60" s="183"/>
      <c r="FF60" s="184"/>
      <c r="FG60" s="183"/>
      <c r="FH60" s="185"/>
      <c r="FI60" s="186"/>
      <c r="FJ60" s="71"/>
      <c r="FK60" s="182"/>
      <c r="FL60" s="187"/>
      <c r="FM60" s="68"/>
      <c r="FN60" s="183"/>
      <c r="FO60" s="184"/>
      <c r="FP60" s="183"/>
      <c r="FQ60" s="185"/>
      <c r="FR60" s="186"/>
      <c r="FS60" s="71"/>
      <c r="FT60" s="182"/>
      <c r="FU60" s="187"/>
      <c r="FV60" s="68"/>
      <c r="FW60" s="183"/>
      <c r="FX60" s="184"/>
      <c r="FY60" s="183"/>
      <c r="FZ60" s="185"/>
      <c r="GA60" s="186"/>
      <c r="GB60" s="71"/>
      <c r="GC60" s="182"/>
      <c r="GD60" s="187"/>
      <c r="GE60" s="68"/>
      <c r="GF60" s="183"/>
      <c r="GG60" s="184"/>
      <c r="GH60" s="183"/>
      <c r="GI60" s="185"/>
      <c r="GJ60" s="186"/>
      <c r="GK60" s="71"/>
      <c r="GL60" s="182"/>
      <c r="GM60" s="187"/>
      <c r="GN60" s="68"/>
      <c r="GO60" s="183"/>
      <c r="GP60" s="184"/>
      <c r="GQ60" s="183"/>
      <c r="GR60" s="185"/>
      <c r="GS60" s="186"/>
      <c r="GT60" s="166"/>
      <c r="GU60" s="73"/>
      <c r="GV60" s="191"/>
      <c r="GW60" s="192"/>
      <c r="GX60" s="387"/>
      <c r="GY60" s="33"/>
    </row>
    <row r="61" spans="1:208" ht="16.5" thickTop="1" x14ac:dyDescent="0.25">
      <c r="A61"/>
      <c r="B61" s="77"/>
      <c r="C61" s="77"/>
      <c r="D61" s="35"/>
      <c r="E61" s="36"/>
      <c r="F61" s="37"/>
      <c r="G61" s="38"/>
      <c r="H61" s="39"/>
      <c r="I61" s="40"/>
      <c r="J61" s="155"/>
      <c r="K61" s="156"/>
      <c r="L61" s="60"/>
      <c r="M61" s="61"/>
      <c r="N61" s="176"/>
      <c r="O61" s="196"/>
      <c r="P61" s="196"/>
      <c r="Q61" s="158"/>
      <c r="R61" s="158"/>
      <c r="S61" s="158"/>
      <c r="T61" s="195">
        <f t="shared" si="0"/>
        <v>0</v>
      </c>
      <c r="U61" s="359"/>
      <c r="V61" s="159"/>
      <c r="W61" s="160"/>
      <c r="X61" s="182"/>
      <c r="Y61" s="68"/>
      <c r="Z61" s="183"/>
      <c r="AA61" s="184"/>
      <c r="AB61" s="183"/>
      <c r="AC61" s="185"/>
      <c r="AD61" s="186"/>
      <c r="AE61" s="71"/>
      <c r="AF61" s="182"/>
      <c r="AG61" s="187"/>
      <c r="AH61" s="68"/>
      <c r="AI61" s="183"/>
      <c r="AJ61" s="184"/>
      <c r="AK61" s="188"/>
      <c r="AL61" s="185"/>
      <c r="AM61" s="186"/>
      <c r="AN61" s="71"/>
      <c r="AO61" s="182"/>
      <c r="AP61" s="187"/>
      <c r="AQ61" s="68"/>
      <c r="AR61" s="183"/>
      <c r="AS61" s="184"/>
      <c r="AT61" s="183"/>
      <c r="AU61" s="185"/>
      <c r="AV61" s="186"/>
      <c r="AW61" s="71"/>
      <c r="AX61" s="182"/>
      <c r="AY61" s="187"/>
      <c r="AZ61" s="68"/>
      <c r="BA61" s="183"/>
      <c r="BB61" s="184"/>
      <c r="BC61" s="188"/>
      <c r="BD61" s="185"/>
      <c r="BE61" s="186"/>
      <c r="BF61" s="71"/>
      <c r="BG61" s="182"/>
      <c r="BH61" s="187"/>
      <c r="BI61" s="68"/>
      <c r="BJ61" s="183"/>
      <c r="BK61" s="184"/>
      <c r="BL61" s="188"/>
      <c r="BM61" s="185"/>
      <c r="BN61" s="186"/>
      <c r="BO61" s="71"/>
      <c r="BP61" s="182"/>
      <c r="BQ61" s="187"/>
      <c r="BR61" s="68"/>
      <c r="BS61" s="183"/>
      <c r="BT61" s="184"/>
      <c r="BU61" s="183"/>
      <c r="BV61" s="185"/>
      <c r="BW61" s="186"/>
      <c r="BX61" s="71"/>
      <c r="BY61" s="182"/>
      <c r="BZ61" s="187"/>
      <c r="CA61" s="68"/>
      <c r="CB61" s="183"/>
      <c r="CC61" s="184"/>
      <c r="CD61" s="183"/>
      <c r="CE61" s="185"/>
      <c r="CF61" s="186"/>
      <c r="CG61" s="71"/>
      <c r="CH61" s="182"/>
      <c r="CI61" s="187"/>
      <c r="CJ61" s="68"/>
      <c r="CK61" s="183"/>
      <c r="CL61" s="184"/>
      <c r="CM61" s="183"/>
      <c r="CN61" s="185"/>
      <c r="CO61" s="186"/>
      <c r="CP61" s="71"/>
      <c r="CQ61" s="182"/>
      <c r="CR61" s="187"/>
      <c r="CS61" s="68"/>
      <c r="CT61" s="183"/>
      <c r="CU61" s="189"/>
      <c r="CV61" s="188"/>
      <c r="CW61" s="190"/>
      <c r="CX61" s="186"/>
      <c r="CY61" s="71"/>
      <c r="CZ61" s="182"/>
      <c r="DA61" s="187"/>
      <c r="DB61" s="68"/>
      <c r="DC61" s="183"/>
      <c r="DD61" s="184"/>
      <c r="DE61" s="183"/>
      <c r="DF61" s="185"/>
      <c r="DG61" s="186"/>
      <c r="DH61" s="71"/>
      <c r="DI61" s="182"/>
      <c r="DJ61" s="187"/>
      <c r="DK61" s="68"/>
      <c r="DL61" s="183"/>
      <c r="DM61" s="189"/>
      <c r="DN61" s="188"/>
      <c r="DO61" s="190"/>
      <c r="DP61" s="186"/>
      <c r="DQ61" s="71"/>
      <c r="DR61" s="182"/>
      <c r="DS61" s="187"/>
      <c r="DT61" s="68"/>
      <c r="DU61" s="183"/>
      <c r="DV61" s="184"/>
      <c r="DW61" s="183"/>
      <c r="DX61" s="185"/>
      <c r="DY61" s="186"/>
      <c r="DZ61" s="71"/>
      <c r="EA61" s="182"/>
      <c r="EB61" s="187"/>
      <c r="EC61" s="68"/>
      <c r="ED61" s="183"/>
      <c r="EE61" s="189"/>
      <c r="EF61" s="188"/>
      <c r="EG61" s="190"/>
      <c r="EH61" s="186"/>
      <c r="EI61" s="71"/>
      <c r="EJ61" s="182"/>
      <c r="EK61" s="187"/>
      <c r="EL61" s="68"/>
      <c r="EM61" s="183"/>
      <c r="EN61" s="189"/>
      <c r="EO61" s="188"/>
      <c r="EP61" s="190"/>
      <c r="EQ61" s="186"/>
      <c r="ER61" s="71"/>
      <c r="ES61" s="182"/>
      <c r="ET61" s="187"/>
      <c r="EU61" s="68"/>
      <c r="EV61" s="183"/>
      <c r="EW61" s="184"/>
      <c r="EX61" s="183"/>
      <c r="EY61" s="185"/>
      <c r="EZ61" s="186"/>
      <c r="FA61" s="71"/>
      <c r="FB61" s="182"/>
      <c r="FC61" s="187"/>
      <c r="FD61" s="68"/>
      <c r="FE61" s="183"/>
      <c r="FF61" s="184"/>
      <c r="FG61" s="183"/>
      <c r="FH61" s="185"/>
      <c r="FI61" s="186"/>
      <c r="FJ61" s="71"/>
      <c r="FK61" s="182"/>
      <c r="FL61" s="187"/>
      <c r="FM61" s="68"/>
      <c r="FN61" s="183"/>
      <c r="FO61" s="184"/>
      <c r="FP61" s="183"/>
      <c r="FQ61" s="185"/>
      <c r="FR61" s="186"/>
      <c r="FS61" s="71"/>
      <c r="FT61" s="182"/>
      <c r="FU61" s="187"/>
      <c r="FV61" s="68"/>
      <c r="FW61" s="183"/>
      <c r="FX61" s="184"/>
      <c r="FY61" s="183"/>
      <c r="FZ61" s="185"/>
      <c r="GA61" s="186"/>
      <c r="GB61" s="71"/>
      <c r="GC61" s="182"/>
      <c r="GD61" s="187"/>
      <c r="GE61" s="68"/>
      <c r="GF61" s="183"/>
      <c r="GG61" s="184"/>
      <c r="GH61" s="183"/>
      <c r="GI61" s="185"/>
      <c r="GJ61" s="186"/>
      <c r="GK61" s="71"/>
      <c r="GL61" s="182"/>
      <c r="GM61" s="187"/>
      <c r="GN61" s="68"/>
      <c r="GO61" s="183"/>
      <c r="GP61" s="184"/>
      <c r="GQ61" s="183"/>
      <c r="GR61" s="185"/>
      <c r="GS61" s="186"/>
      <c r="GT61" s="166"/>
      <c r="GU61" s="73"/>
      <c r="GV61" s="191"/>
      <c r="GW61" s="192"/>
      <c r="GX61" s="387"/>
      <c r="GY61" s="33"/>
    </row>
    <row r="62" spans="1:208" thickBot="1" x14ac:dyDescent="0.3">
      <c r="A62"/>
      <c r="B62" s="77"/>
      <c r="C62" s="77"/>
      <c r="D62" s="35"/>
      <c r="E62" s="36"/>
      <c r="F62" s="37"/>
      <c r="G62" s="38"/>
      <c r="H62" s="39"/>
      <c r="I62" s="40"/>
      <c r="J62" s="155"/>
      <c r="K62" s="156"/>
      <c r="L62" s="60"/>
      <c r="M62" s="61"/>
      <c r="N62" s="176"/>
      <c r="O62" s="196"/>
      <c r="P62" s="196"/>
      <c r="Q62" s="197"/>
      <c r="R62" s="64"/>
      <c r="S62" s="64"/>
      <c r="T62" s="39">
        <f t="shared" si="0"/>
        <v>0</v>
      </c>
      <c r="U62" s="360"/>
      <c r="V62" s="167"/>
      <c r="W62" s="160"/>
      <c r="X62" s="182"/>
      <c r="Y62" s="162"/>
      <c r="Z62" s="183"/>
      <c r="AA62" s="184"/>
      <c r="AB62" s="183"/>
      <c r="AC62" s="185"/>
      <c r="AD62" s="186"/>
      <c r="AE62" s="71"/>
      <c r="AF62" s="182"/>
      <c r="AG62" s="198"/>
      <c r="AH62" s="162"/>
      <c r="AI62" s="183"/>
      <c r="AJ62" s="184"/>
      <c r="AK62" s="188"/>
      <c r="AL62" s="185"/>
      <c r="AM62" s="186"/>
      <c r="AN62" s="199"/>
      <c r="AO62" s="200"/>
      <c r="AP62" s="198"/>
      <c r="AQ62" s="162"/>
      <c r="AR62" s="183"/>
      <c r="AS62" s="184"/>
      <c r="AT62" s="183"/>
      <c r="AU62" s="185"/>
      <c r="AV62" s="186"/>
      <c r="AW62" s="199"/>
      <c r="AX62" s="200"/>
      <c r="AY62" s="198"/>
      <c r="AZ62" s="162"/>
      <c r="BA62" s="183"/>
      <c r="BB62" s="184"/>
      <c r="BC62" s="188"/>
      <c r="BD62" s="185"/>
      <c r="BE62" s="186"/>
      <c r="BF62" s="199"/>
      <c r="BG62" s="200"/>
      <c r="BH62" s="198"/>
      <c r="BI62" s="162"/>
      <c r="BJ62" s="183"/>
      <c r="BK62" s="184"/>
      <c r="BL62" s="188"/>
      <c r="BM62" s="185"/>
      <c r="BN62" s="186"/>
      <c r="BO62" s="199"/>
      <c r="BP62" s="200"/>
      <c r="BQ62" s="198"/>
      <c r="BR62" s="162"/>
      <c r="BS62" s="183"/>
      <c r="BT62" s="184"/>
      <c r="BU62" s="183"/>
      <c r="BV62" s="185"/>
      <c r="BW62" s="186"/>
      <c r="BX62" s="199"/>
      <c r="BY62" s="200"/>
      <c r="BZ62" s="198"/>
      <c r="CA62" s="162"/>
      <c r="CB62" s="183"/>
      <c r="CC62" s="184"/>
      <c r="CD62" s="183"/>
      <c r="CE62" s="185"/>
      <c r="CF62" s="186"/>
      <c r="CG62" s="199"/>
      <c r="CH62" s="200"/>
      <c r="CI62" s="198"/>
      <c r="CJ62" s="162"/>
      <c r="CK62" s="183"/>
      <c r="CL62" s="184"/>
      <c r="CM62" s="183"/>
      <c r="CN62" s="185"/>
      <c r="CO62" s="186"/>
      <c r="CP62" s="199"/>
      <c r="CQ62" s="200"/>
      <c r="CR62" s="198"/>
      <c r="CS62" s="162"/>
      <c r="CT62" s="183"/>
      <c r="CU62" s="189"/>
      <c r="CV62" s="188"/>
      <c r="CW62" s="190"/>
      <c r="CX62" s="186"/>
      <c r="CY62" s="199"/>
      <c r="CZ62" s="200"/>
      <c r="DA62" s="198"/>
      <c r="DB62" s="162"/>
      <c r="DC62" s="183"/>
      <c r="DD62" s="184"/>
      <c r="DE62" s="183"/>
      <c r="DF62" s="185"/>
      <c r="DG62" s="186"/>
      <c r="DH62" s="199"/>
      <c r="DI62" s="200"/>
      <c r="DJ62" s="198"/>
      <c r="DK62" s="162"/>
      <c r="DL62" s="183"/>
      <c r="DM62" s="189"/>
      <c r="DN62" s="188"/>
      <c r="DO62" s="190"/>
      <c r="DP62" s="186"/>
      <c r="DQ62" s="199"/>
      <c r="DR62" s="200"/>
      <c r="DS62" s="198"/>
      <c r="DT62" s="162"/>
      <c r="DU62" s="183"/>
      <c r="DV62" s="184"/>
      <c r="DW62" s="183"/>
      <c r="DX62" s="185"/>
      <c r="DY62" s="186"/>
      <c r="DZ62" s="199"/>
      <c r="EA62" s="200"/>
      <c r="EB62" s="198"/>
      <c r="EC62" s="162"/>
      <c r="ED62" s="183"/>
      <c r="EE62" s="189"/>
      <c r="EF62" s="188"/>
      <c r="EG62" s="190"/>
      <c r="EH62" s="186"/>
      <c r="EI62" s="199"/>
      <c r="EJ62" s="200"/>
      <c r="EK62" s="198"/>
      <c r="EL62" s="162"/>
      <c r="EM62" s="183"/>
      <c r="EN62" s="189"/>
      <c r="EO62" s="188"/>
      <c r="EP62" s="190"/>
      <c r="EQ62" s="186"/>
      <c r="ER62" s="199"/>
      <c r="ES62" s="200"/>
      <c r="ET62" s="198"/>
      <c r="EU62" s="162"/>
      <c r="EV62" s="183"/>
      <c r="EW62" s="184"/>
      <c r="EX62" s="183"/>
      <c r="EY62" s="185"/>
      <c r="EZ62" s="186"/>
      <c r="FA62" s="199"/>
      <c r="FB62" s="200"/>
      <c r="FC62" s="198"/>
      <c r="FD62" s="162"/>
      <c r="FE62" s="183"/>
      <c r="FF62" s="184"/>
      <c r="FG62" s="183"/>
      <c r="FH62" s="185"/>
      <c r="FI62" s="186"/>
      <c r="FJ62" s="199"/>
      <c r="FK62" s="200"/>
      <c r="FL62" s="198"/>
      <c r="FM62" s="162"/>
      <c r="FN62" s="183"/>
      <c r="FO62" s="184"/>
      <c r="FP62" s="183"/>
      <c r="FQ62" s="185"/>
      <c r="FR62" s="186"/>
      <c r="FS62" s="199"/>
      <c r="FT62" s="200"/>
      <c r="FU62" s="198"/>
      <c r="FV62" s="162"/>
      <c r="FW62" s="183"/>
      <c r="FX62" s="184"/>
      <c r="FY62" s="183"/>
      <c r="FZ62" s="185"/>
      <c r="GA62" s="186"/>
      <c r="GB62" s="199"/>
      <c r="GC62" s="200"/>
      <c r="GD62" s="198"/>
      <c r="GE62" s="162"/>
      <c r="GF62" s="183"/>
      <c r="GG62" s="184"/>
      <c r="GH62" s="183"/>
      <c r="GI62" s="185"/>
      <c r="GJ62" s="186"/>
      <c r="GK62" s="199"/>
      <c r="GL62" s="200"/>
      <c r="GM62" s="198"/>
      <c r="GN62" s="162"/>
      <c r="GO62" s="183"/>
      <c r="GP62" s="184"/>
      <c r="GQ62" s="183"/>
      <c r="GR62" s="185"/>
      <c r="GS62" s="186"/>
      <c r="GT62" s="166"/>
      <c r="GU62" s="27"/>
      <c r="GV62" s="201"/>
      <c r="GW62" s="192"/>
      <c r="GX62" s="387"/>
      <c r="GY62" s="33"/>
    </row>
    <row r="63" spans="1:208" ht="16.5" thickTop="1" thickBot="1" x14ac:dyDescent="0.3">
      <c r="A63"/>
      <c r="B63" s="77"/>
      <c r="C63" s="77"/>
      <c r="D63" s="35"/>
      <c r="E63" s="36"/>
      <c r="F63" s="37"/>
      <c r="G63" s="38"/>
      <c r="H63" s="39"/>
      <c r="I63" s="40"/>
      <c r="J63" s="155"/>
      <c r="K63" s="59"/>
      <c r="L63" s="60"/>
      <c r="M63" s="202"/>
      <c r="N63" s="203"/>
      <c r="O63" s="691" t="s">
        <v>29</v>
      </c>
      <c r="P63" s="692"/>
      <c r="Q63" s="692"/>
      <c r="R63" s="204">
        <f>SUM(R6:R62)</f>
        <v>1506350.02</v>
      </c>
      <c r="S63" s="205"/>
      <c r="T63" s="206">
        <f>SUM(T6:T62)</f>
        <v>18791475.885828</v>
      </c>
      <c r="U63" s="361"/>
      <c r="V63" s="167"/>
      <c r="W63" s="207">
        <f t="shared" ref="W63:CH63" si="4">SUM(W6:W62)</f>
        <v>646886.93999999994</v>
      </c>
      <c r="X63" s="89">
        <f t="shared" si="4"/>
        <v>0</v>
      </c>
      <c r="Y63" s="89">
        <f t="shared" si="4"/>
        <v>0</v>
      </c>
      <c r="Z63" s="89">
        <f t="shared" si="4"/>
        <v>0</v>
      </c>
      <c r="AA63" s="89">
        <f t="shared" si="4"/>
        <v>0</v>
      </c>
      <c r="AB63" s="89">
        <f t="shared" si="4"/>
        <v>0</v>
      </c>
      <c r="AC63" s="89">
        <f t="shared" si="4"/>
        <v>0</v>
      </c>
      <c r="AD63" s="89">
        <f t="shared" si="4"/>
        <v>0</v>
      </c>
      <c r="AE63" s="89">
        <f t="shared" si="4"/>
        <v>0</v>
      </c>
      <c r="AF63" s="89">
        <f t="shared" si="4"/>
        <v>0</v>
      </c>
      <c r="AG63" s="89">
        <f t="shared" si="4"/>
        <v>0</v>
      </c>
      <c r="AH63" s="89">
        <f t="shared" si="4"/>
        <v>0</v>
      </c>
      <c r="AI63" s="89">
        <f t="shared" si="4"/>
        <v>0</v>
      </c>
      <c r="AJ63" s="89">
        <f t="shared" si="4"/>
        <v>0</v>
      </c>
      <c r="AK63" s="89">
        <f t="shared" si="4"/>
        <v>0</v>
      </c>
      <c r="AL63" s="89">
        <f t="shared" si="4"/>
        <v>0</v>
      </c>
      <c r="AM63" s="89">
        <f t="shared" si="4"/>
        <v>0</v>
      </c>
      <c r="AN63" s="89">
        <f t="shared" si="4"/>
        <v>0</v>
      </c>
      <c r="AO63" s="89">
        <f t="shared" si="4"/>
        <v>0</v>
      </c>
      <c r="AP63" s="89">
        <f t="shared" si="4"/>
        <v>0</v>
      </c>
      <c r="AQ63" s="89">
        <f t="shared" si="4"/>
        <v>0</v>
      </c>
      <c r="AR63" s="89">
        <f t="shared" si="4"/>
        <v>0</v>
      </c>
      <c r="AS63" s="89">
        <f t="shared" si="4"/>
        <v>0</v>
      </c>
      <c r="AT63" s="89">
        <f t="shared" si="4"/>
        <v>0</v>
      </c>
      <c r="AU63" s="89">
        <f t="shared" si="4"/>
        <v>0</v>
      </c>
      <c r="AV63" s="89">
        <f t="shared" si="4"/>
        <v>0</v>
      </c>
      <c r="AW63" s="89">
        <f t="shared" si="4"/>
        <v>0</v>
      </c>
      <c r="AX63" s="89">
        <f t="shared" si="4"/>
        <v>0</v>
      </c>
      <c r="AY63" s="89">
        <f t="shared" si="4"/>
        <v>0</v>
      </c>
      <c r="AZ63" s="89">
        <f t="shared" si="4"/>
        <v>0</v>
      </c>
      <c r="BA63" s="89">
        <f t="shared" si="4"/>
        <v>0</v>
      </c>
      <c r="BB63" s="89">
        <f t="shared" si="4"/>
        <v>0</v>
      </c>
      <c r="BC63" s="89">
        <f t="shared" si="4"/>
        <v>0</v>
      </c>
      <c r="BD63" s="89">
        <f t="shared" si="4"/>
        <v>0</v>
      </c>
      <c r="BE63" s="89">
        <f t="shared" si="4"/>
        <v>0</v>
      </c>
      <c r="BF63" s="89">
        <f t="shared" si="4"/>
        <v>0</v>
      </c>
      <c r="BG63" s="89">
        <f t="shared" si="4"/>
        <v>0</v>
      </c>
      <c r="BH63" s="89">
        <f t="shared" si="4"/>
        <v>0</v>
      </c>
      <c r="BI63" s="89">
        <f t="shared" si="4"/>
        <v>0</v>
      </c>
      <c r="BJ63" s="89">
        <f t="shared" si="4"/>
        <v>0</v>
      </c>
      <c r="BK63" s="89">
        <f t="shared" si="4"/>
        <v>0</v>
      </c>
      <c r="BL63" s="89">
        <f t="shared" si="4"/>
        <v>0</v>
      </c>
      <c r="BM63" s="89">
        <f t="shared" si="4"/>
        <v>0</v>
      </c>
      <c r="BN63" s="89">
        <f t="shared" si="4"/>
        <v>0</v>
      </c>
      <c r="BO63" s="89">
        <f t="shared" si="4"/>
        <v>0</v>
      </c>
      <c r="BP63" s="89">
        <f t="shared" si="4"/>
        <v>0</v>
      </c>
      <c r="BQ63" s="89">
        <f t="shared" si="4"/>
        <v>0</v>
      </c>
      <c r="BR63" s="89">
        <f t="shared" si="4"/>
        <v>0</v>
      </c>
      <c r="BS63" s="89">
        <f t="shared" si="4"/>
        <v>0</v>
      </c>
      <c r="BT63" s="89">
        <f t="shared" si="4"/>
        <v>0</v>
      </c>
      <c r="BU63" s="89">
        <f t="shared" si="4"/>
        <v>0</v>
      </c>
      <c r="BV63" s="89">
        <f t="shared" si="4"/>
        <v>0</v>
      </c>
      <c r="BW63" s="89">
        <f t="shared" si="4"/>
        <v>0</v>
      </c>
      <c r="BX63" s="89">
        <f t="shared" si="4"/>
        <v>0</v>
      </c>
      <c r="BY63" s="89">
        <f t="shared" si="4"/>
        <v>0</v>
      </c>
      <c r="BZ63" s="89">
        <f t="shared" si="4"/>
        <v>0</v>
      </c>
      <c r="CA63" s="89">
        <f t="shared" si="4"/>
        <v>0</v>
      </c>
      <c r="CB63" s="89">
        <f t="shared" si="4"/>
        <v>0</v>
      </c>
      <c r="CC63" s="89">
        <f t="shared" si="4"/>
        <v>0</v>
      </c>
      <c r="CD63" s="89">
        <f t="shared" si="4"/>
        <v>0</v>
      </c>
      <c r="CE63" s="89">
        <f t="shared" si="4"/>
        <v>0</v>
      </c>
      <c r="CF63" s="89">
        <f t="shared" si="4"/>
        <v>0</v>
      </c>
      <c r="CG63" s="89">
        <f t="shared" si="4"/>
        <v>0</v>
      </c>
      <c r="CH63" s="89">
        <f t="shared" si="4"/>
        <v>0</v>
      </c>
      <c r="CI63" s="89">
        <f t="shared" ref="CI63:ET63" si="5">SUM(CI6:CI62)</f>
        <v>0</v>
      </c>
      <c r="CJ63" s="89">
        <f t="shared" si="5"/>
        <v>0</v>
      </c>
      <c r="CK63" s="89">
        <f t="shared" si="5"/>
        <v>0</v>
      </c>
      <c r="CL63" s="89">
        <f t="shared" si="5"/>
        <v>0</v>
      </c>
      <c r="CM63" s="89">
        <f t="shared" si="5"/>
        <v>0</v>
      </c>
      <c r="CN63" s="89">
        <f t="shared" si="5"/>
        <v>0</v>
      </c>
      <c r="CO63" s="89">
        <f t="shared" si="5"/>
        <v>0</v>
      </c>
      <c r="CP63" s="89">
        <f t="shared" si="5"/>
        <v>0</v>
      </c>
      <c r="CQ63" s="89">
        <f t="shared" si="5"/>
        <v>0</v>
      </c>
      <c r="CR63" s="89">
        <f t="shared" si="5"/>
        <v>0</v>
      </c>
      <c r="CS63" s="89">
        <f t="shared" si="5"/>
        <v>0</v>
      </c>
      <c r="CT63" s="89">
        <f t="shared" si="5"/>
        <v>0</v>
      </c>
      <c r="CU63" s="89">
        <f t="shared" si="5"/>
        <v>0</v>
      </c>
      <c r="CV63" s="89">
        <f t="shared" si="5"/>
        <v>0</v>
      </c>
      <c r="CW63" s="89">
        <f t="shared" si="5"/>
        <v>0</v>
      </c>
      <c r="CX63" s="89">
        <f t="shared" si="5"/>
        <v>0</v>
      </c>
      <c r="CY63" s="89">
        <f t="shared" si="5"/>
        <v>0</v>
      </c>
      <c r="CZ63" s="89">
        <f t="shared" si="5"/>
        <v>0</v>
      </c>
      <c r="DA63" s="89">
        <f t="shared" si="5"/>
        <v>0</v>
      </c>
      <c r="DB63" s="89">
        <f t="shared" si="5"/>
        <v>0</v>
      </c>
      <c r="DC63" s="89">
        <f t="shared" si="5"/>
        <v>0</v>
      </c>
      <c r="DD63" s="89">
        <f t="shared" si="5"/>
        <v>0</v>
      </c>
      <c r="DE63" s="89">
        <f t="shared" si="5"/>
        <v>0</v>
      </c>
      <c r="DF63" s="89">
        <f t="shared" si="5"/>
        <v>0</v>
      </c>
      <c r="DG63" s="89">
        <f t="shared" si="5"/>
        <v>0</v>
      </c>
      <c r="DH63" s="89">
        <f t="shared" si="5"/>
        <v>0</v>
      </c>
      <c r="DI63" s="89">
        <f t="shared" si="5"/>
        <v>0</v>
      </c>
      <c r="DJ63" s="89">
        <f t="shared" si="5"/>
        <v>0</v>
      </c>
      <c r="DK63" s="89">
        <f t="shared" si="5"/>
        <v>0</v>
      </c>
      <c r="DL63" s="89">
        <f t="shared" si="5"/>
        <v>0</v>
      </c>
      <c r="DM63" s="89">
        <f t="shared" si="5"/>
        <v>0</v>
      </c>
      <c r="DN63" s="89">
        <f t="shared" si="5"/>
        <v>0</v>
      </c>
      <c r="DO63" s="89">
        <f t="shared" si="5"/>
        <v>0</v>
      </c>
      <c r="DP63" s="89">
        <f t="shared" si="5"/>
        <v>0</v>
      </c>
      <c r="DQ63" s="89">
        <f t="shared" si="5"/>
        <v>0</v>
      </c>
      <c r="DR63" s="89">
        <f t="shared" si="5"/>
        <v>0</v>
      </c>
      <c r="DS63" s="89">
        <f t="shared" si="5"/>
        <v>0</v>
      </c>
      <c r="DT63" s="89">
        <f t="shared" si="5"/>
        <v>0</v>
      </c>
      <c r="DU63" s="89">
        <f t="shared" si="5"/>
        <v>0</v>
      </c>
      <c r="DV63" s="89">
        <f t="shared" si="5"/>
        <v>0</v>
      </c>
      <c r="DW63" s="89">
        <f t="shared" si="5"/>
        <v>0</v>
      </c>
      <c r="DX63" s="89">
        <f t="shared" si="5"/>
        <v>0</v>
      </c>
      <c r="DY63" s="89">
        <f t="shared" si="5"/>
        <v>0</v>
      </c>
      <c r="DZ63" s="89">
        <f t="shared" si="5"/>
        <v>0</v>
      </c>
      <c r="EA63" s="89">
        <f t="shared" si="5"/>
        <v>0</v>
      </c>
      <c r="EB63" s="89">
        <f t="shared" si="5"/>
        <v>0</v>
      </c>
      <c r="EC63" s="89">
        <f t="shared" si="5"/>
        <v>0</v>
      </c>
      <c r="ED63" s="89">
        <f t="shared" si="5"/>
        <v>0</v>
      </c>
      <c r="EE63" s="89">
        <f t="shared" si="5"/>
        <v>0</v>
      </c>
      <c r="EF63" s="89">
        <f t="shared" si="5"/>
        <v>0</v>
      </c>
      <c r="EG63" s="89">
        <f t="shared" si="5"/>
        <v>0</v>
      </c>
      <c r="EH63" s="89">
        <f t="shared" si="5"/>
        <v>0</v>
      </c>
      <c r="EI63" s="89">
        <f t="shared" si="5"/>
        <v>0</v>
      </c>
      <c r="EJ63" s="89">
        <f t="shared" si="5"/>
        <v>0</v>
      </c>
      <c r="EK63" s="89">
        <f t="shared" si="5"/>
        <v>0</v>
      </c>
      <c r="EL63" s="89">
        <f t="shared" si="5"/>
        <v>0</v>
      </c>
      <c r="EM63" s="89">
        <f t="shared" si="5"/>
        <v>0</v>
      </c>
      <c r="EN63" s="89">
        <f t="shared" si="5"/>
        <v>0</v>
      </c>
      <c r="EO63" s="89">
        <f t="shared" si="5"/>
        <v>0</v>
      </c>
      <c r="EP63" s="89">
        <f t="shared" si="5"/>
        <v>0</v>
      </c>
      <c r="EQ63" s="89">
        <f t="shared" si="5"/>
        <v>0</v>
      </c>
      <c r="ER63" s="89">
        <f t="shared" si="5"/>
        <v>0</v>
      </c>
      <c r="ES63" s="89">
        <f t="shared" si="5"/>
        <v>0</v>
      </c>
      <c r="ET63" s="89">
        <f t="shared" si="5"/>
        <v>0</v>
      </c>
      <c r="EU63" s="89">
        <f t="shared" ref="EU63:GY63" si="6">SUM(EU6:EU62)</f>
        <v>0</v>
      </c>
      <c r="EV63" s="89">
        <f t="shared" si="6"/>
        <v>0</v>
      </c>
      <c r="EW63" s="89">
        <f t="shared" si="6"/>
        <v>0</v>
      </c>
      <c r="EX63" s="89">
        <f t="shared" si="6"/>
        <v>0</v>
      </c>
      <c r="EY63" s="89">
        <f t="shared" si="6"/>
        <v>0</v>
      </c>
      <c r="EZ63" s="89">
        <f t="shared" si="6"/>
        <v>0</v>
      </c>
      <c r="FA63" s="89">
        <f t="shared" si="6"/>
        <v>0</v>
      </c>
      <c r="FB63" s="89">
        <f t="shared" si="6"/>
        <v>0</v>
      </c>
      <c r="FC63" s="89">
        <f t="shared" si="6"/>
        <v>0</v>
      </c>
      <c r="FD63" s="89">
        <f t="shared" si="6"/>
        <v>0</v>
      </c>
      <c r="FE63" s="89">
        <f t="shared" si="6"/>
        <v>0</v>
      </c>
      <c r="FF63" s="89">
        <f t="shared" si="6"/>
        <v>0</v>
      </c>
      <c r="FG63" s="89">
        <f t="shared" si="6"/>
        <v>0</v>
      </c>
      <c r="FH63" s="89">
        <f t="shared" si="6"/>
        <v>0</v>
      </c>
      <c r="FI63" s="89">
        <f t="shared" si="6"/>
        <v>0</v>
      </c>
      <c r="FJ63" s="89">
        <f t="shared" si="6"/>
        <v>0</v>
      </c>
      <c r="FK63" s="89">
        <f t="shared" si="6"/>
        <v>0</v>
      </c>
      <c r="FL63" s="89">
        <f t="shared" si="6"/>
        <v>0</v>
      </c>
      <c r="FM63" s="89">
        <f t="shared" si="6"/>
        <v>0</v>
      </c>
      <c r="FN63" s="89">
        <f t="shared" si="6"/>
        <v>0</v>
      </c>
      <c r="FO63" s="89">
        <f t="shared" si="6"/>
        <v>0</v>
      </c>
      <c r="FP63" s="89">
        <f t="shared" si="6"/>
        <v>0</v>
      </c>
      <c r="FQ63" s="89">
        <f t="shared" si="6"/>
        <v>0</v>
      </c>
      <c r="FR63" s="89">
        <f t="shared" si="6"/>
        <v>0</v>
      </c>
      <c r="FS63" s="89">
        <f t="shared" si="6"/>
        <v>0</v>
      </c>
      <c r="FT63" s="89">
        <f t="shared" si="6"/>
        <v>0</v>
      </c>
      <c r="FU63" s="89">
        <f t="shared" si="6"/>
        <v>0</v>
      </c>
      <c r="FV63" s="89">
        <f t="shared" si="6"/>
        <v>0</v>
      </c>
      <c r="FW63" s="89">
        <f t="shared" si="6"/>
        <v>0</v>
      </c>
      <c r="FX63" s="89">
        <f t="shared" si="6"/>
        <v>0</v>
      </c>
      <c r="FY63" s="89">
        <f t="shared" si="6"/>
        <v>0</v>
      </c>
      <c r="FZ63" s="89">
        <f t="shared" si="6"/>
        <v>0</v>
      </c>
      <c r="GA63" s="89">
        <f t="shared" si="6"/>
        <v>0</v>
      </c>
      <c r="GB63" s="89">
        <f t="shared" si="6"/>
        <v>0</v>
      </c>
      <c r="GC63" s="89">
        <f t="shared" si="6"/>
        <v>0</v>
      </c>
      <c r="GD63" s="89">
        <f t="shared" si="6"/>
        <v>0</v>
      </c>
      <c r="GE63" s="89">
        <f t="shared" si="6"/>
        <v>0</v>
      </c>
      <c r="GF63" s="89">
        <f t="shared" si="6"/>
        <v>0</v>
      </c>
      <c r="GG63" s="89">
        <f t="shared" si="6"/>
        <v>0</v>
      </c>
      <c r="GH63" s="89">
        <f t="shared" si="6"/>
        <v>0</v>
      </c>
      <c r="GI63" s="89">
        <f t="shared" si="6"/>
        <v>0</v>
      </c>
      <c r="GJ63" s="89">
        <f t="shared" si="6"/>
        <v>0</v>
      </c>
      <c r="GK63" s="89">
        <f t="shared" si="6"/>
        <v>0</v>
      </c>
      <c r="GL63" s="89">
        <f t="shared" si="6"/>
        <v>0</v>
      </c>
      <c r="GM63" s="89">
        <f t="shared" si="6"/>
        <v>0</v>
      </c>
      <c r="GN63" s="89">
        <f t="shared" si="6"/>
        <v>0</v>
      </c>
      <c r="GO63" s="89">
        <f t="shared" si="6"/>
        <v>0</v>
      </c>
      <c r="GP63" s="89">
        <f t="shared" si="6"/>
        <v>0</v>
      </c>
      <c r="GQ63" s="89">
        <f t="shared" si="6"/>
        <v>0</v>
      </c>
      <c r="GR63" s="89">
        <f t="shared" si="6"/>
        <v>0</v>
      </c>
      <c r="GS63" s="89">
        <f t="shared" si="6"/>
        <v>0</v>
      </c>
      <c r="GT63" s="89"/>
      <c r="GU63" s="208">
        <f t="shared" si="6"/>
        <v>628065.19999999995</v>
      </c>
      <c r="GV63" s="209"/>
      <c r="GW63" s="209"/>
      <c r="GX63" s="89"/>
      <c r="GY63" s="211">
        <f t="shared" si="6"/>
        <v>167040</v>
      </c>
    </row>
    <row r="64" spans="1:208" x14ac:dyDescent="0.25">
      <c r="B64" s="77"/>
      <c r="C64" s="77"/>
      <c r="D64" s="35"/>
      <c r="E64" s="36"/>
      <c r="F64" s="37"/>
      <c r="G64" s="38"/>
      <c r="H64" s="39"/>
      <c r="I64" s="40"/>
      <c r="J64" s="155"/>
      <c r="K64" s="59"/>
      <c r="L64" s="60"/>
      <c r="M64" s="202"/>
      <c r="N64" s="203"/>
      <c r="O64" s="212"/>
      <c r="P64" s="213"/>
      <c r="Q64" s="214"/>
      <c r="R64" s="214"/>
      <c r="S64" s="214"/>
      <c r="T64" s="39"/>
      <c r="U64" s="361"/>
      <c r="V64" s="167"/>
      <c r="W64" s="89"/>
      <c r="X64" s="215"/>
      <c r="Y64" s="216"/>
      <c r="Z64" s="217"/>
      <c r="AA64" s="36"/>
      <c r="AB64" s="217"/>
      <c r="AC64" s="218"/>
      <c r="AD64" s="90"/>
      <c r="AE64" s="77"/>
      <c r="AF64" s="219"/>
      <c r="AG64" s="220"/>
      <c r="AH64" s="216"/>
      <c r="AI64" s="217"/>
      <c r="AJ64" s="36"/>
      <c r="AK64" s="221"/>
      <c r="AL64" s="218"/>
      <c r="AM64" s="90"/>
      <c r="AO64" s="222"/>
      <c r="AP64" s="220"/>
      <c r="AQ64" s="216"/>
      <c r="AR64" s="217"/>
      <c r="AS64" s="36"/>
      <c r="AT64" s="217"/>
      <c r="AU64" s="218"/>
      <c r="AV64" s="90"/>
      <c r="AX64" s="222"/>
      <c r="AY64" s="220"/>
      <c r="AZ64" s="216"/>
      <c r="BA64" s="217"/>
      <c r="BB64" s="36"/>
      <c r="BC64" s="221"/>
      <c r="BD64" s="218"/>
      <c r="BE64" s="90"/>
      <c r="BG64" s="222"/>
      <c r="BH64" s="220"/>
      <c r="BI64" s="216"/>
      <c r="BJ64" s="217"/>
      <c r="BK64" s="36"/>
      <c r="BL64" s="221"/>
      <c r="BM64" s="218"/>
      <c r="BN64" s="90"/>
      <c r="BP64" s="222"/>
      <c r="BQ64" s="220"/>
      <c r="BR64" s="216"/>
      <c r="BS64" s="217"/>
      <c r="BT64" s="36"/>
      <c r="BU64" s="217"/>
      <c r="BV64" s="218"/>
      <c r="BW64" s="90"/>
      <c r="BY64" s="222"/>
      <c r="BZ64" s="220"/>
      <c r="CA64" s="216"/>
      <c r="CB64" s="217"/>
      <c r="CC64" s="36"/>
      <c r="CD64" s="217"/>
      <c r="CE64" s="218"/>
      <c r="CF64" s="90"/>
      <c r="CH64" s="222"/>
      <c r="CI64" s="220"/>
      <c r="CJ64" s="216"/>
      <c r="CK64" s="217"/>
      <c r="CL64" s="36"/>
      <c r="CM64" s="217"/>
      <c r="CN64" s="218"/>
      <c r="CO64" s="90"/>
      <c r="CQ64" s="222"/>
      <c r="CR64" s="220"/>
      <c r="CS64" s="216"/>
      <c r="CT64" s="217"/>
      <c r="CU64" s="223"/>
      <c r="CV64" s="221"/>
      <c r="CW64" s="224"/>
      <c r="CX64" s="90"/>
      <c r="CZ64" s="222"/>
      <c r="DA64" s="220"/>
      <c r="DB64" s="216"/>
      <c r="DC64" s="217"/>
      <c r="DD64" s="36"/>
      <c r="DE64" s="217"/>
      <c r="DF64" s="218"/>
      <c r="DG64" s="90"/>
      <c r="DI64" s="222"/>
      <c r="DJ64" s="220"/>
      <c r="DK64" s="216"/>
      <c r="DL64" s="217"/>
      <c r="DM64" s="223"/>
      <c r="DN64" s="221"/>
      <c r="DO64" s="224"/>
      <c r="DP64" s="90"/>
      <c r="DR64" s="222"/>
      <c r="DS64" s="220"/>
      <c r="DT64" s="216"/>
      <c r="DU64" s="217"/>
      <c r="DV64" s="36"/>
      <c r="DW64" s="217"/>
      <c r="DX64" s="218"/>
      <c r="DY64" s="90"/>
      <c r="EA64" s="222"/>
      <c r="EB64" s="220"/>
      <c r="EC64" s="216"/>
      <c r="ED64" s="217"/>
      <c r="EE64" s="223"/>
      <c r="EF64" s="221"/>
      <c r="EG64" s="224"/>
      <c r="EH64" s="90"/>
      <c r="EJ64" s="222"/>
      <c r="EK64" s="220"/>
      <c r="EL64" s="216"/>
      <c r="EM64" s="217"/>
      <c r="EN64" s="223"/>
      <c r="EO64" s="221"/>
      <c r="EP64" s="224"/>
      <c r="EQ64" s="90"/>
      <c r="ES64" s="222"/>
      <c r="ET64" s="220"/>
      <c r="EU64" s="216"/>
      <c r="EV64" s="217"/>
      <c r="EW64" s="36"/>
      <c r="EX64" s="217"/>
      <c r="EY64" s="218"/>
      <c r="EZ64" s="90"/>
      <c r="FB64" s="222"/>
      <c r="FC64" s="220"/>
      <c r="FD64" s="216"/>
      <c r="FE64" s="217"/>
      <c r="FF64" s="36"/>
      <c r="FG64" s="217"/>
      <c r="FH64" s="218"/>
      <c r="FI64" s="90"/>
      <c r="FK64" s="222"/>
      <c r="FL64" s="220"/>
      <c r="FM64" s="216"/>
      <c r="FN64" s="217"/>
      <c r="FO64" s="36"/>
      <c r="FP64" s="217"/>
      <c r="FQ64" s="218"/>
      <c r="FR64" s="90"/>
      <c r="FT64" s="222"/>
      <c r="FU64" s="220"/>
      <c r="FV64" s="216"/>
      <c r="FW64" s="217"/>
      <c r="FX64" s="36"/>
      <c r="FY64" s="217"/>
      <c r="FZ64" s="218"/>
      <c r="GA64" s="90"/>
      <c r="GC64" s="222"/>
      <c r="GD64" s="220"/>
      <c r="GE64" s="216"/>
      <c r="GF64" s="217"/>
      <c r="GG64" s="36"/>
      <c r="GH64" s="217"/>
      <c r="GI64" s="218"/>
      <c r="GJ64" s="90"/>
      <c r="GL64" s="222"/>
      <c r="GM64" s="220"/>
      <c r="GN64" s="216"/>
      <c r="GO64" s="217"/>
      <c r="GP64" s="36"/>
      <c r="GQ64" s="217"/>
      <c r="GR64" s="218"/>
      <c r="GS64" s="90"/>
      <c r="GT64" s="166"/>
      <c r="GU64"/>
      <c r="GV64" s="225"/>
      <c r="GW64" s="225"/>
      <c r="GX64" s="199"/>
      <c r="GY64"/>
    </row>
    <row r="65" spans="1:207" ht="16.5" thickBot="1" x14ac:dyDescent="0.3">
      <c r="B65" s="77"/>
      <c r="C65" s="77"/>
      <c r="D65" s="35"/>
      <c r="E65" s="36"/>
      <c r="F65" s="37"/>
      <c r="G65" s="38"/>
      <c r="H65" s="39"/>
      <c r="I65" s="40"/>
      <c r="J65" s="155"/>
      <c r="K65" s="59"/>
      <c r="L65" s="60"/>
      <c r="M65" s="202"/>
      <c r="N65" s="203"/>
      <c r="O65" s="212"/>
      <c r="P65" s="213"/>
      <c r="Q65" s="214"/>
      <c r="R65" s="214"/>
      <c r="S65" s="214"/>
      <c r="T65" s="39"/>
      <c r="U65" s="361"/>
      <c r="V65" s="167"/>
      <c r="W65" s="89"/>
      <c r="X65" s="215"/>
      <c r="Y65" s="216"/>
      <c r="Z65" s="217"/>
      <c r="AA65" s="36"/>
      <c r="AB65" s="217"/>
      <c r="AC65" s="218"/>
      <c r="AD65" s="90"/>
      <c r="AE65" s="77"/>
      <c r="AF65" s="219"/>
      <c r="AG65" s="220"/>
      <c r="AH65" s="216"/>
      <c r="AI65" s="217"/>
      <c r="AJ65" s="36"/>
      <c r="AK65" s="221"/>
      <c r="AL65" s="218"/>
      <c r="AM65" s="90"/>
      <c r="AO65" s="222"/>
      <c r="AP65" s="220"/>
      <c r="AQ65" s="216"/>
      <c r="AR65" s="217"/>
      <c r="AS65" s="36"/>
      <c r="AT65" s="217"/>
      <c r="AU65" s="218"/>
      <c r="AV65" s="90"/>
      <c r="AX65" s="222"/>
      <c r="AY65" s="220"/>
      <c r="AZ65" s="216"/>
      <c r="BA65" s="217"/>
      <c r="BB65" s="36"/>
      <c r="BC65" s="221"/>
      <c r="BD65" s="218"/>
      <c r="BE65" s="90"/>
      <c r="BG65" s="222"/>
      <c r="BH65" s="220"/>
      <c r="BI65" s="216"/>
      <c r="BJ65" s="217"/>
      <c r="BK65" s="36"/>
      <c r="BL65" s="221"/>
      <c r="BM65" s="218"/>
      <c r="BN65" s="90"/>
      <c r="BP65" s="222"/>
      <c r="BQ65" s="220"/>
      <c r="BR65" s="216"/>
      <c r="BS65" s="217"/>
      <c r="BT65" s="36"/>
      <c r="BU65" s="217"/>
      <c r="BV65" s="218"/>
      <c r="BW65" s="90"/>
      <c r="BY65" s="222"/>
      <c r="BZ65" s="220"/>
      <c r="CA65" s="216"/>
      <c r="CB65" s="217"/>
      <c r="CC65" s="36"/>
      <c r="CD65" s="217"/>
      <c r="CE65" s="218"/>
      <c r="CF65" s="90"/>
      <c r="CH65" s="222"/>
      <c r="CI65" s="220"/>
      <c r="CJ65" s="216"/>
      <c r="CK65" s="217"/>
      <c r="CL65" s="36"/>
      <c r="CM65" s="217"/>
      <c r="CN65" s="218"/>
      <c r="CO65" s="90"/>
      <c r="CQ65" s="222"/>
      <c r="CR65" s="220"/>
      <c r="CS65" s="216"/>
      <c r="CT65" s="217"/>
      <c r="CU65" s="223"/>
      <c r="CV65" s="221"/>
      <c r="CW65" s="224"/>
      <c r="CX65" s="90"/>
      <c r="CZ65" s="222"/>
      <c r="DA65" s="220"/>
      <c r="DB65" s="216"/>
      <c r="DC65" s="217"/>
      <c r="DD65" s="36"/>
      <c r="DE65" s="217"/>
      <c r="DF65" s="218"/>
      <c r="DG65" s="90"/>
      <c r="DI65" s="222"/>
      <c r="DJ65" s="220"/>
      <c r="DK65" s="216"/>
      <c r="DL65" s="217"/>
      <c r="DM65" s="223"/>
      <c r="DN65" s="221"/>
      <c r="DO65" s="224"/>
      <c r="DP65" s="90"/>
      <c r="DR65" s="222"/>
      <c r="DS65" s="220"/>
      <c r="DT65" s="216"/>
      <c r="DU65" s="217"/>
      <c r="DV65" s="36"/>
      <c r="DW65" s="217"/>
      <c r="DX65" s="218"/>
      <c r="DY65" s="90"/>
      <c r="EA65" s="222"/>
      <c r="EB65" s="220"/>
      <c r="EC65" s="216"/>
      <c r="ED65" s="217"/>
      <c r="EE65" s="223"/>
      <c r="EF65" s="221"/>
      <c r="EG65" s="224"/>
      <c r="EH65" s="90"/>
      <c r="EJ65" s="222"/>
      <c r="EK65" s="220"/>
      <c r="EL65" s="216"/>
      <c r="EM65" s="217"/>
      <c r="EN65" s="223"/>
      <c r="EO65" s="221"/>
      <c r="EP65" s="224"/>
      <c r="EQ65" s="90"/>
      <c r="ES65" s="222"/>
      <c r="ET65" s="220"/>
      <c r="EU65" s="216"/>
      <c r="EV65" s="217"/>
      <c r="EW65" s="36"/>
      <c r="EX65" s="217"/>
      <c r="EY65" s="218"/>
      <c r="EZ65" s="90"/>
      <c r="FB65" s="222"/>
      <c r="FC65" s="220"/>
      <c r="FD65" s="216"/>
      <c r="FE65" s="217"/>
      <c r="FF65" s="36"/>
      <c r="FG65" s="217"/>
      <c r="FH65" s="218"/>
      <c r="FI65" s="90"/>
      <c r="FK65" s="222"/>
      <c r="FL65" s="220"/>
      <c r="FM65" s="216"/>
      <c r="FN65" s="217"/>
      <c r="FO65" s="36"/>
      <c r="FP65" s="217"/>
      <c r="FQ65" s="218"/>
      <c r="FR65" s="90"/>
      <c r="FT65" s="222"/>
      <c r="FU65" s="220"/>
      <c r="FV65" s="216"/>
      <c r="FW65" s="217"/>
      <c r="FX65" s="36"/>
      <c r="FY65" s="217"/>
      <c r="FZ65" s="218"/>
      <c r="GA65" s="90"/>
      <c r="GC65" s="222"/>
      <c r="GD65" s="220"/>
      <c r="GE65" s="216"/>
      <c r="GF65" s="217"/>
      <c r="GG65" s="36"/>
      <c r="GH65" s="217"/>
      <c r="GI65" s="218"/>
      <c r="GJ65" s="90"/>
      <c r="GL65" s="222"/>
      <c r="GM65" s="220"/>
      <c r="GN65" s="216"/>
      <c r="GO65" s="217"/>
      <c r="GP65" s="36"/>
      <c r="GQ65" s="217"/>
      <c r="GR65" s="218"/>
      <c r="GS65" s="90"/>
      <c r="GT65" s="166"/>
      <c r="GU65"/>
      <c r="GV65" s="225"/>
      <c r="GW65" s="225"/>
      <c r="GX65" s="199"/>
      <c r="GY65"/>
    </row>
    <row r="66" spans="1:207" ht="16.5" thickTop="1" x14ac:dyDescent="0.25">
      <c r="B66" s="77"/>
      <c r="C66" s="77"/>
      <c r="D66" s="35"/>
      <c r="E66" s="36"/>
      <c r="F66" s="37"/>
      <c r="G66" s="38"/>
      <c r="H66" s="39"/>
      <c r="I66" s="40"/>
      <c r="J66" s="155"/>
      <c r="K66" s="59"/>
      <c r="L66" s="60"/>
      <c r="M66" s="202"/>
      <c r="N66" s="176"/>
      <c r="O66" s="693" t="s">
        <v>30</v>
      </c>
      <c r="P66" s="694"/>
      <c r="Q66" s="694"/>
      <c r="R66" s="227"/>
      <c r="S66" s="227"/>
      <c r="T66" s="697">
        <f>GY63+GU63+W63+T63+R63</f>
        <v>21739818.045828</v>
      </c>
      <c r="U66" s="698"/>
      <c r="V66" s="167"/>
      <c r="W66" s="89"/>
      <c r="X66" s="215"/>
      <c r="Y66" s="216"/>
      <c r="Z66" s="217"/>
      <c r="AA66" s="36"/>
      <c r="AB66" s="217"/>
      <c r="AC66" s="218"/>
      <c r="AD66" s="90"/>
      <c r="AE66" s="77"/>
      <c r="AF66" s="219"/>
      <c r="AG66" s="220"/>
      <c r="AH66" s="216"/>
      <c r="AI66" s="217"/>
      <c r="AJ66" s="36"/>
      <c r="AK66" s="221"/>
      <c r="AL66" s="218"/>
      <c r="AM66" s="90"/>
      <c r="AO66" s="222"/>
      <c r="AP66" s="220"/>
      <c r="AQ66" s="216"/>
      <c r="AR66" s="217"/>
      <c r="AS66" s="36"/>
      <c r="AT66" s="217"/>
      <c r="AU66" s="218"/>
      <c r="AV66" s="90"/>
      <c r="AX66" s="222"/>
      <c r="AY66" s="220"/>
      <c r="AZ66" s="216"/>
      <c r="BA66" s="217"/>
      <c r="BB66" s="36"/>
      <c r="BC66" s="221"/>
      <c r="BD66" s="218"/>
      <c r="BE66" s="90"/>
      <c r="BG66" s="222"/>
      <c r="BH66" s="220"/>
      <c r="BI66" s="216"/>
      <c r="BJ66" s="217"/>
      <c r="BK66" s="36"/>
      <c r="BL66" s="221"/>
      <c r="BM66" s="218"/>
      <c r="BN66" s="90"/>
      <c r="BP66" s="222"/>
      <c r="BQ66" s="220"/>
      <c r="BR66" s="216"/>
      <c r="BS66" s="217"/>
      <c r="BT66" s="36"/>
      <c r="BU66" s="217"/>
      <c r="BV66" s="218"/>
      <c r="BW66" s="90"/>
      <c r="BY66" s="222"/>
      <c r="BZ66" s="220"/>
      <c r="CA66" s="216"/>
      <c r="CB66" s="217"/>
      <c r="CC66" s="36"/>
      <c r="CD66" s="217"/>
      <c r="CE66" s="218"/>
      <c r="CF66" s="90"/>
      <c r="CH66" s="222"/>
      <c r="CI66" s="220"/>
      <c r="CJ66" s="216"/>
      <c r="CK66" s="217"/>
      <c r="CL66" s="36"/>
      <c r="CM66" s="217"/>
      <c r="CN66" s="218"/>
      <c r="CO66" s="90"/>
      <c r="CQ66" s="222"/>
      <c r="CR66" s="220"/>
      <c r="CS66" s="216"/>
      <c r="CT66" s="217"/>
      <c r="CU66" s="223"/>
      <c r="CV66" s="221"/>
      <c r="CW66" s="224"/>
      <c r="CX66" s="90"/>
      <c r="CZ66" s="222"/>
      <c r="DA66" s="220"/>
      <c r="DB66" s="216"/>
      <c r="DC66" s="217"/>
      <c r="DD66" s="36"/>
      <c r="DE66" s="217"/>
      <c r="DF66" s="218"/>
      <c r="DG66" s="90"/>
      <c r="DI66" s="222"/>
      <c r="DJ66" s="220"/>
      <c r="DK66" s="216"/>
      <c r="DL66" s="217"/>
      <c r="DM66" s="223"/>
      <c r="DN66" s="221"/>
      <c r="DO66" s="224"/>
      <c r="DP66" s="90"/>
      <c r="DR66" s="222"/>
      <c r="DS66" s="220"/>
      <c r="DT66" s="216"/>
      <c r="DU66" s="217"/>
      <c r="DV66" s="36"/>
      <c r="DW66" s="217"/>
      <c r="DX66" s="218"/>
      <c r="DY66" s="90"/>
      <c r="EA66" s="222"/>
      <c r="EB66" s="220"/>
      <c r="EC66" s="216"/>
      <c r="ED66" s="217"/>
      <c r="EE66" s="223"/>
      <c r="EF66" s="221"/>
      <c r="EG66" s="224"/>
      <c r="EH66" s="90"/>
      <c r="EJ66" s="222"/>
      <c r="EK66" s="220"/>
      <c r="EL66" s="216"/>
      <c r="EM66" s="217"/>
      <c r="EN66" s="223"/>
      <c r="EO66" s="221"/>
      <c r="EP66" s="224"/>
      <c r="EQ66" s="90"/>
      <c r="ES66" s="222"/>
      <c r="ET66" s="220"/>
      <c r="EU66" s="216"/>
      <c r="EV66" s="217"/>
      <c r="EW66" s="36"/>
      <c r="EX66" s="217"/>
      <c r="EY66" s="218"/>
      <c r="EZ66" s="90"/>
      <c r="FB66" s="222"/>
      <c r="FC66" s="220"/>
      <c r="FD66" s="216"/>
      <c r="FE66" s="217"/>
      <c r="FF66" s="36"/>
      <c r="FG66" s="217"/>
      <c r="FH66" s="218"/>
      <c r="FI66" s="90"/>
      <c r="FK66" s="222"/>
      <c r="FL66" s="220"/>
      <c r="FM66" s="216"/>
      <c r="FN66" s="217"/>
      <c r="FO66" s="36"/>
      <c r="FP66" s="217"/>
      <c r="FQ66" s="218"/>
      <c r="FR66" s="90"/>
      <c r="FT66" s="222"/>
      <c r="FU66" s="220"/>
      <c r="FV66" s="216"/>
      <c r="FW66" s="217"/>
      <c r="FX66" s="36"/>
      <c r="FY66" s="217"/>
      <c r="FZ66" s="218"/>
      <c r="GA66" s="90"/>
      <c r="GC66" s="222"/>
      <c r="GD66" s="220"/>
      <c r="GE66" s="216"/>
      <c r="GF66" s="217"/>
      <c r="GG66" s="36"/>
      <c r="GH66" s="217"/>
      <c r="GI66" s="218"/>
      <c r="GJ66" s="90"/>
      <c r="GL66" s="222"/>
      <c r="GM66" s="220"/>
      <c r="GN66" s="216"/>
      <c r="GO66" s="217"/>
      <c r="GP66" s="36"/>
      <c r="GQ66" s="217"/>
      <c r="GR66" s="218"/>
      <c r="GS66" s="90"/>
      <c r="GT66" s="166"/>
      <c r="GU66"/>
      <c r="GV66" s="225"/>
      <c r="GW66" s="225"/>
      <c r="GX66" s="199"/>
      <c r="GY66"/>
    </row>
    <row r="67" spans="1:207" ht="16.5" thickBot="1" x14ac:dyDescent="0.3">
      <c r="B67" s="77"/>
      <c r="C67" s="77"/>
      <c r="D67" s="35"/>
      <c r="E67" s="36"/>
      <c r="F67" s="37"/>
      <c r="G67" s="38"/>
      <c r="H67" s="39"/>
      <c r="I67" s="40"/>
      <c r="J67" s="228"/>
      <c r="K67" s="59"/>
      <c r="L67" s="60"/>
      <c r="M67" s="202"/>
      <c r="N67" s="176"/>
      <c r="O67" s="695"/>
      <c r="P67" s="696"/>
      <c r="Q67" s="696"/>
      <c r="R67" s="229"/>
      <c r="S67" s="229"/>
      <c r="T67" s="699"/>
      <c r="U67" s="700"/>
      <c r="V67" s="167"/>
      <c r="W67" s="89"/>
      <c r="X67" s="215"/>
      <c r="Y67" s="216"/>
      <c r="Z67" s="217"/>
      <c r="AA67" s="36"/>
      <c r="AB67" s="217"/>
      <c r="AC67" s="218"/>
      <c r="AD67" s="90"/>
      <c r="AE67" s="77"/>
      <c r="AF67" s="219"/>
      <c r="AG67" s="220"/>
      <c r="AH67" s="216"/>
      <c r="AI67" s="217"/>
      <c r="AJ67" s="36"/>
      <c r="AK67" s="221"/>
      <c r="AL67" s="218"/>
      <c r="AM67" s="90"/>
      <c r="AO67" s="222"/>
      <c r="AP67" s="220"/>
      <c r="AQ67" s="216"/>
      <c r="AR67" s="217"/>
      <c r="AS67" s="36"/>
      <c r="AT67" s="217"/>
      <c r="AU67" s="218"/>
      <c r="AV67" s="90"/>
      <c r="AX67" s="222"/>
      <c r="AY67" s="220"/>
      <c r="AZ67" s="216"/>
      <c r="BA67" s="217"/>
      <c r="BB67" s="36"/>
      <c r="BC67" s="221"/>
      <c r="BD67" s="218"/>
      <c r="BE67" s="90"/>
      <c r="BG67" s="222"/>
      <c r="BH67" s="220"/>
      <c r="BI67" s="216"/>
      <c r="BJ67" s="217"/>
      <c r="BK67" s="36"/>
      <c r="BL67" s="221"/>
      <c r="BM67" s="218"/>
      <c r="BN67" s="90"/>
      <c r="BP67" s="222"/>
      <c r="BQ67" s="220"/>
      <c r="BR67" s="216"/>
      <c r="BS67" s="217"/>
      <c r="BT67" s="36"/>
      <c r="BU67" s="217"/>
      <c r="BV67" s="218"/>
      <c r="BW67" s="90"/>
      <c r="BY67" s="222"/>
      <c r="BZ67" s="220"/>
      <c r="CA67" s="216"/>
      <c r="CB67" s="217"/>
      <c r="CC67" s="36"/>
      <c r="CD67" s="217"/>
      <c r="CE67" s="218"/>
      <c r="CF67" s="90"/>
      <c r="CH67" s="222"/>
      <c r="CI67" s="220"/>
      <c r="CJ67" s="216"/>
      <c r="CK67" s="217"/>
      <c r="CL67" s="36"/>
      <c r="CM67" s="217"/>
      <c r="CN67" s="218"/>
      <c r="CO67" s="90"/>
      <c r="CQ67" s="222"/>
      <c r="CR67" s="220"/>
      <c r="CS67" s="216"/>
      <c r="CT67" s="217"/>
      <c r="CU67" s="223"/>
      <c r="CV67" s="221"/>
      <c r="CW67" s="224"/>
      <c r="CX67" s="90"/>
      <c r="CZ67" s="222"/>
      <c r="DA67" s="220"/>
      <c r="DB67" s="216"/>
      <c r="DC67" s="217"/>
      <c r="DD67" s="36"/>
      <c r="DE67" s="217"/>
      <c r="DF67" s="218"/>
      <c r="DG67" s="90"/>
      <c r="DI67" s="222"/>
      <c r="DJ67" s="220"/>
      <c r="DK67" s="216"/>
      <c r="DL67" s="217"/>
      <c r="DM67" s="223"/>
      <c r="DN67" s="221"/>
      <c r="DO67" s="224"/>
      <c r="DP67" s="90"/>
      <c r="DR67" s="222"/>
      <c r="DS67" s="220"/>
      <c r="DT67" s="216"/>
      <c r="DU67" s="217"/>
      <c r="DV67" s="36"/>
      <c r="DW67" s="217"/>
      <c r="DX67" s="218"/>
      <c r="DY67" s="90"/>
      <c r="EA67" s="222"/>
      <c r="EB67" s="220"/>
      <c r="EC67" s="216"/>
      <c r="ED67" s="217"/>
      <c r="EE67" s="223"/>
      <c r="EF67" s="221"/>
      <c r="EG67" s="224"/>
      <c r="EH67" s="90"/>
      <c r="EJ67" s="222"/>
      <c r="EK67" s="220"/>
      <c r="EL67" s="216"/>
      <c r="EM67" s="217"/>
      <c r="EN67" s="223"/>
      <c r="EO67" s="221"/>
      <c r="EP67" s="224"/>
      <c r="EQ67" s="90"/>
      <c r="ES67" s="222"/>
      <c r="ET67" s="220"/>
      <c r="EU67" s="216"/>
      <c r="EV67" s="217"/>
      <c r="EW67" s="36"/>
      <c r="EX67" s="217"/>
      <c r="EY67" s="218"/>
      <c r="EZ67" s="90"/>
      <c r="FB67" s="222"/>
      <c r="FC67" s="220"/>
      <c r="FD67" s="216"/>
      <c r="FE67" s="217"/>
      <c r="FF67" s="36"/>
      <c r="FG67" s="217"/>
      <c r="FH67" s="218"/>
      <c r="FI67" s="90"/>
      <c r="FK67" s="222"/>
      <c r="FL67" s="220"/>
      <c r="FM67" s="216"/>
      <c r="FN67" s="217"/>
      <c r="FO67" s="36"/>
      <c r="FP67" s="217"/>
      <c r="FQ67" s="218"/>
      <c r="FR67" s="90"/>
      <c r="FT67" s="222"/>
      <c r="FU67" s="220"/>
      <c r="FV67" s="216"/>
      <c r="FW67" s="217"/>
      <c r="FX67" s="36"/>
      <c r="FY67" s="217"/>
      <c r="FZ67" s="218"/>
      <c r="GA67" s="90"/>
      <c r="GC67" s="222"/>
      <c r="GD67" s="220"/>
      <c r="GE67" s="216"/>
      <c r="GF67" s="217"/>
      <c r="GG67" s="36"/>
      <c r="GH67" s="217"/>
      <c r="GI67" s="218"/>
      <c r="GJ67" s="90"/>
      <c r="GL67" s="222"/>
      <c r="GM67" s="220"/>
      <c r="GN67" s="216"/>
      <c r="GO67" s="217"/>
      <c r="GP67" s="36"/>
      <c r="GQ67" s="217"/>
      <c r="GR67" s="218"/>
      <c r="GS67" s="90"/>
      <c r="GT67" s="166"/>
      <c r="GU67"/>
      <c r="GV67" s="225"/>
      <c r="GW67" s="225"/>
      <c r="GX67" s="199"/>
      <c r="GY67"/>
    </row>
    <row r="68" spans="1:207" ht="16.5" thickTop="1" x14ac:dyDescent="0.25">
      <c r="B68" s="77"/>
      <c r="C68" s="77"/>
      <c r="D68" s="35"/>
      <c r="E68" s="36"/>
      <c r="F68" s="37"/>
      <c r="G68" s="38"/>
      <c r="H68" s="39"/>
      <c r="I68" s="40"/>
      <c r="J68" s="228"/>
      <c r="K68" s="59"/>
      <c r="L68" s="60"/>
      <c r="M68" s="202"/>
      <c r="N68" s="176"/>
      <c r="O68" s="212"/>
      <c r="P68" s="213"/>
      <c r="Q68" s="214"/>
      <c r="R68" s="214"/>
      <c r="S68" s="214"/>
      <c r="T68" s="195"/>
      <c r="U68" s="362"/>
      <c r="V68" s="167"/>
      <c r="W68" s="89"/>
      <c r="X68" s="215"/>
      <c r="Y68" s="216"/>
      <c r="Z68" s="217"/>
      <c r="AA68" s="36"/>
      <c r="AB68" s="217"/>
      <c r="AC68" s="218"/>
      <c r="AD68" s="90"/>
      <c r="AE68" s="77"/>
      <c r="AF68" s="219"/>
      <c r="AG68" s="220"/>
      <c r="AH68" s="216"/>
      <c r="AI68" s="217"/>
      <c r="AJ68" s="36"/>
      <c r="AK68" s="221"/>
      <c r="AL68" s="218"/>
      <c r="AM68" s="90"/>
      <c r="AO68" s="222"/>
      <c r="AP68" s="220"/>
      <c r="AQ68" s="216"/>
      <c r="AR68" s="217"/>
      <c r="AS68" s="36"/>
      <c r="AT68" s="217"/>
      <c r="AU68" s="218"/>
      <c r="AV68" s="90"/>
      <c r="AX68" s="222"/>
      <c r="AY68" s="220"/>
      <c r="AZ68" s="216"/>
      <c r="BA68" s="217"/>
      <c r="BB68" s="36"/>
      <c r="BC68" s="221"/>
      <c r="BD68" s="218"/>
      <c r="BE68" s="90"/>
      <c r="BG68" s="222"/>
      <c r="BH68" s="220"/>
      <c r="BI68" s="216"/>
      <c r="BJ68" s="217"/>
      <c r="BK68" s="36"/>
      <c r="BL68" s="221"/>
      <c r="BM68" s="218"/>
      <c r="BN68" s="90"/>
      <c r="BP68" s="222"/>
      <c r="BQ68" s="220"/>
      <c r="BR68" s="216"/>
      <c r="BS68" s="217"/>
      <c r="BT68" s="36"/>
      <c r="BU68" s="217"/>
      <c r="BV68" s="218"/>
      <c r="BW68" s="90"/>
      <c r="BY68" s="222"/>
      <c r="BZ68" s="220"/>
      <c r="CA68" s="216"/>
      <c r="CB68" s="217"/>
      <c r="CC68" s="36"/>
      <c r="CD68" s="217"/>
      <c r="CE68" s="218"/>
      <c r="CF68" s="90"/>
      <c r="CH68" s="222"/>
      <c r="CI68" s="220"/>
      <c r="CJ68" s="216"/>
      <c r="CK68" s="217"/>
      <c r="CL68" s="36"/>
      <c r="CM68" s="217"/>
      <c r="CN68" s="218"/>
      <c r="CO68" s="90"/>
      <c r="CQ68" s="222"/>
      <c r="CR68" s="220"/>
      <c r="CS68" s="216"/>
      <c r="CT68" s="217"/>
      <c r="CU68" s="223"/>
      <c r="CV68" s="221"/>
      <c r="CW68" s="224"/>
      <c r="CX68" s="90"/>
      <c r="CZ68" s="222"/>
      <c r="DA68" s="220"/>
      <c r="DB68" s="216"/>
      <c r="DC68" s="217"/>
      <c r="DD68" s="36"/>
      <c r="DE68" s="217"/>
      <c r="DF68" s="218"/>
      <c r="DG68" s="90"/>
      <c r="DI68" s="222"/>
      <c r="DJ68" s="220"/>
      <c r="DK68" s="216"/>
      <c r="DL68" s="217"/>
      <c r="DM68" s="223"/>
      <c r="DN68" s="221"/>
      <c r="DO68" s="224"/>
      <c r="DP68" s="90"/>
      <c r="DR68" s="222"/>
      <c r="DS68" s="220"/>
      <c r="DT68" s="216"/>
      <c r="DU68" s="217"/>
      <c r="DV68" s="36"/>
      <c r="DW68" s="217"/>
      <c r="DX68" s="218"/>
      <c r="DY68" s="90"/>
      <c r="EA68" s="222"/>
      <c r="EB68" s="220"/>
      <c r="EC68" s="216"/>
      <c r="ED68" s="217"/>
      <c r="EE68" s="223"/>
      <c r="EF68" s="221"/>
      <c r="EG68" s="224"/>
      <c r="EH68" s="90"/>
      <c r="EJ68" s="222"/>
      <c r="EK68" s="220"/>
      <c r="EL68" s="216"/>
      <c r="EM68" s="217"/>
      <c r="EN68" s="223"/>
      <c r="EO68" s="221"/>
      <c r="EP68" s="224"/>
      <c r="EQ68" s="90"/>
      <c r="ES68" s="222"/>
      <c r="ET68" s="220"/>
      <c r="EU68" s="216"/>
      <c r="EV68" s="217"/>
      <c r="EW68" s="36"/>
      <c r="EX68" s="217"/>
      <c r="EY68" s="218"/>
      <c r="EZ68" s="90"/>
      <c r="FB68" s="222"/>
      <c r="FC68" s="220"/>
      <c r="FD68" s="216"/>
      <c r="FE68" s="217"/>
      <c r="FF68" s="36"/>
      <c r="FG68" s="217"/>
      <c r="FH68" s="218"/>
      <c r="FI68" s="90"/>
      <c r="FK68" s="222"/>
      <c r="FL68" s="220"/>
      <c r="FM68" s="216"/>
      <c r="FN68" s="217"/>
      <c r="FO68" s="36"/>
      <c r="FP68" s="217"/>
      <c r="FQ68" s="218"/>
      <c r="FR68" s="90"/>
      <c r="FT68" s="222"/>
      <c r="FU68" s="220"/>
      <c r="FV68" s="216"/>
      <c r="FW68" s="217"/>
      <c r="FX68" s="36"/>
      <c r="FY68" s="217"/>
      <c r="FZ68" s="218"/>
      <c r="GA68" s="90"/>
      <c r="GC68" s="222"/>
      <c r="GD68" s="220"/>
      <c r="GE68" s="216"/>
      <c r="GF68" s="217"/>
      <c r="GG68" s="36"/>
      <c r="GH68" s="217"/>
      <c r="GI68" s="218"/>
      <c r="GJ68" s="90"/>
      <c r="GL68" s="222"/>
      <c r="GM68" s="220"/>
      <c r="GN68" s="216"/>
      <c r="GO68" s="217"/>
      <c r="GP68" s="36"/>
      <c r="GQ68" s="217"/>
      <c r="GR68" s="218"/>
      <c r="GS68" s="90"/>
      <c r="GT68" s="166"/>
      <c r="GU68"/>
      <c r="GV68" s="225"/>
      <c r="GW68" s="225"/>
      <c r="GX68" s="199"/>
      <c r="GY68"/>
    </row>
    <row r="69" spans="1:207" x14ac:dyDescent="0.25">
      <c r="B69" s="77"/>
      <c r="C69" s="77"/>
      <c r="D69" s="35"/>
      <c r="E69" s="36"/>
      <c r="F69" s="37"/>
      <c r="G69" s="38"/>
      <c r="H69" s="39"/>
      <c r="I69" s="40"/>
      <c r="J69" s="155"/>
      <c r="K69" s="59"/>
      <c r="L69" s="60"/>
      <c r="M69" s="202"/>
      <c r="N69" s="176"/>
      <c r="O69" s="212"/>
      <c r="P69" s="213"/>
      <c r="Q69" s="214"/>
      <c r="R69" s="214"/>
      <c r="S69" s="214"/>
      <c r="T69" s="195"/>
      <c r="U69" s="362"/>
      <c r="V69" s="167"/>
      <c r="W69" s="89"/>
      <c r="X69" s="215"/>
      <c r="Y69" s="216"/>
      <c r="Z69" s="217"/>
      <c r="AA69" s="36"/>
      <c r="AB69" s="217"/>
      <c r="AC69" s="218"/>
      <c r="AD69" s="90"/>
      <c r="AE69" s="77"/>
      <c r="AF69" s="219"/>
      <c r="AG69" s="220"/>
      <c r="AH69" s="216"/>
      <c r="AI69" s="217"/>
      <c r="AJ69" s="36"/>
      <c r="AK69" s="221"/>
      <c r="AL69" s="218"/>
      <c r="AM69" s="90"/>
      <c r="AO69" s="222"/>
      <c r="AP69" s="220"/>
      <c r="AQ69" s="216"/>
      <c r="AR69" s="217"/>
      <c r="AS69" s="36"/>
      <c r="AT69" s="217"/>
      <c r="AU69" s="218"/>
      <c r="AV69" s="90"/>
      <c r="AX69" s="222"/>
      <c r="AY69" s="220"/>
      <c r="AZ69" s="216"/>
      <c r="BA69" s="217"/>
      <c r="BB69" s="36"/>
      <c r="BC69" s="221"/>
      <c r="BD69" s="218"/>
      <c r="BE69" s="90"/>
      <c r="BG69" s="222"/>
      <c r="BH69" s="220"/>
      <c r="BI69" s="216"/>
      <c r="BJ69" s="217"/>
      <c r="BK69" s="36"/>
      <c r="BL69" s="221"/>
      <c r="BM69" s="218"/>
      <c r="BN69" s="90"/>
      <c r="BP69" s="222"/>
      <c r="BQ69" s="220"/>
      <c r="BR69" s="216"/>
      <c r="BS69" s="217"/>
      <c r="BT69" s="36"/>
      <c r="BU69" s="217"/>
      <c r="BV69" s="218"/>
      <c r="BW69" s="90"/>
      <c r="BY69" s="222"/>
      <c r="BZ69" s="220"/>
      <c r="CA69" s="216"/>
      <c r="CB69" s="217"/>
      <c r="CC69" s="36"/>
      <c r="CD69" s="217"/>
      <c r="CE69" s="218"/>
      <c r="CF69" s="90"/>
      <c r="CH69" s="222"/>
      <c r="CI69" s="220"/>
      <c r="CJ69" s="216"/>
      <c r="CK69" s="217"/>
      <c r="CL69" s="36"/>
      <c r="CM69" s="217"/>
      <c r="CN69" s="218"/>
      <c r="CO69" s="90"/>
      <c r="CQ69" s="222"/>
      <c r="CR69" s="220"/>
      <c r="CS69" s="216"/>
      <c r="CT69" s="217"/>
      <c r="CU69" s="223"/>
      <c r="CV69" s="221"/>
      <c r="CW69" s="224"/>
      <c r="CX69" s="90"/>
      <c r="CZ69" s="222"/>
      <c r="DA69" s="220"/>
      <c r="DB69" s="216"/>
      <c r="DC69" s="217"/>
      <c r="DD69" s="36"/>
      <c r="DE69" s="217"/>
      <c r="DF69" s="218"/>
      <c r="DG69" s="90"/>
      <c r="DI69" s="222"/>
      <c r="DJ69" s="220"/>
      <c r="DK69" s="216"/>
      <c r="DL69" s="217"/>
      <c r="DM69" s="223"/>
      <c r="DN69" s="221"/>
      <c r="DO69" s="224"/>
      <c r="DP69" s="90"/>
      <c r="DR69" s="222"/>
      <c r="DS69" s="220"/>
      <c r="DT69" s="216"/>
      <c r="DU69" s="217"/>
      <c r="DV69" s="36"/>
      <c r="DW69" s="217"/>
      <c r="DX69" s="218"/>
      <c r="DY69" s="90"/>
      <c r="EA69" s="222"/>
      <c r="EB69" s="220"/>
      <c r="EC69" s="216"/>
      <c r="ED69" s="217"/>
      <c r="EE69" s="223"/>
      <c r="EF69" s="221"/>
      <c r="EG69" s="224"/>
      <c r="EH69" s="90"/>
      <c r="EJ69" s="222"/>
      <c r="EK69" s="220"/>
      <c r="EL69" s="216"/>
      <c r="EM69" s="217"/>
      <c r="EN69" s="223"/>
      <c r="EO69" s="221"/>
      <c r="EP69" s="224"/>
      <c r="EQ69" s="90"/>
      <c r="ES69" s="222"/>
      <c r="ET69" s="220"/>
      <c r="EU69" s="216"/>
      <c r="EV69" s="217"/>
      <c r="EW69" s="36"/>
      <c r="EX69" s="217"/>
      <c r="EY69" s="218"/>
      <c r="EZ69" s="90"/>
      <c r="FB69" s="222"/>
      <c r="FC69" s="220"/>
      <c r="FD69" s="216"/>
      <c r="FE69" s="217"/>
      <c r="FF69" s="36"/>
      <c r="FG69" s="217"/>
      <c r="FH69" s="218"/>
      <c r="FI69" s="90"/>
      <c r="FK69" s="222"/>
      <c r="FL69" s="220"/>
      <c r="FM69" s="216"/>
      <c r="FN69" s="217"/>
      <c r="FO69" s="36"/>
      <c r="FP69" s="217"/>
      <c r="FQ69" s="218"/>
      <c r="FR69" s="90"/>
      <c r="FT69" s="222"/>
      <c r="FU69" s="220"/>
      <c r="FV69" s="216"/>
      <c r="FW69" s="217"/>
      <c r="FX69" s="36"/>
      <c r="FY69" s="217"/>
      <c r="FZ69" s="218"/>
      <c r="GA69" s="90"/>
      <c r="GC69" s="222"/>
      <c r="GD69" s="220"/>
      <c r="GE69" s="216"/>
      <c r="GF69" s="217"/>
      <c r="GG69" s="36"/>
      <c r="GH69" s="217"/>
      <c r="GI69" s="218"/>
      <c r="GJ69" s="90"/>
      <c r="GL69" s="222"/>
      <c r="GM69" s="220"/>
      <c r="GN69" s="216"/>
      <c r="GO69" s="217"/>
      <c r="GP69" s="36"/>
      <c r="GQ69" s="217"/>
      <c r="GR69" s="218"/>
      <c r="GS69" s="90"/>
      <c r="GT69" s="166"/>
      <c r="GU69"/>
      <c r="GV69" s="225"/>
      <c r="GW69" s="225"/>
      <c r="GX69" s="199"/>
      <c r="GY69"/>
    </row>
    <row r="70" spans="1:207" x14ac:dyDescent="0.25">
      <c r="A70" s="1">
        <v>25</v>
      </c>
      <c r="B70" s="77" t="e">
        <f>#REF!</f>
        <v>#REF!</v>
      </c>
      <c r="C70" s="77" t="e">
        <f>#REF!</f>
        <v>#REF!</v>
      </c>
      <c r="D70" s="35" t="e">
        <f>#REF!</f>
        <v>#REF!</v>
      </c>
      <c r="E70" s="36" t="e">
        <f>#REF!</f>
        <v>#REF!</v>
      </c>
      <c r="F70" s="37" t="e">
        <f>#REF!</f>
        <v>#REF!</v>
      </c>
      <c r="G70" s="38" t="e">
        <f>#REF!</f>
        <v>#REF!</v>
      </c>
      <c r="H70" s="39" t="e">
        <f>#REF!</f>
        <v>#REF!</v>
      </c>
      <c r="I70" s="40" t="e">
        <f>#REF!</f>
        <v>#REF!</v>
      </c>
      <c r="J70" s="155"/>
      <c r="K70" s="59"/>
      <c r="L70" s="60"/>
      <c r="M70" s="202"/>
      <c r="N70" s="176"/>
      <c r="O70" s="212"/>
      <c r="P70" s="230"/>
      <c r="Q70" s="214"/>
      <c r="R70" s="214"/>
      <c r="S70" s="214"/>
      <c r="T70" s="195"/>
      <c r="U70" s="363"/>
      <c r="V70" s="167"/>
      <c r="W70" s="89"/>
      <c r="X70" s="215"/>
      <c r="Y70" s="216"/>
      <c r="Z70" s="217"/>
      <c r="AA70" s="184"/>
      <c r="AB70" s="183"/>
      <c r="AC70" s="185"/>
      <c r="AD70" s="186"/>
      <c r="AE70" s="77"/>
      <c r="AF70" s="219"/>
      <c r="AG70" s="220"/>
      <c r="AH70" s="216"/>
      <c r="AI70" s="217"/>
      <c r="AJ70" s="223"/>
      <c r="AK70" s="221"/>
      <c r="AL70" s="224"/>
      <c r="AM70" s="90"/>
      <c r="AO70" s="222"/>
      <c r="AP70" s="220"/>
      <c r="AQ70" s="216">
        <v>21</v>
      </c>
      <c r="AR70" s="217"/>
      <c r="AS70" s="223"/>
      <c r="AT70" s="217"/>
      <c r="AU70" s="224"/>
      <c r="AV70" s="90"/>
      <c r="AX70" s="222"/>
      <c r="AY70" s="220"/>
      <c r="AZ70" s="216">
        <v>21</v>
      </c>
      <c r="BA70" s="217"/>
      <c r="BB70" s="223"/>
      <c r="BC70" s="221"/>
      <c r="BD70" s="224"/>
      <c r="BE70" s="90"/>
      <c r="BG70" s="222"/>
      <c r="BH70" s="220"/>
      <c r="BI70" s="216"/>
      <c r="BJ70" s="217"/>
      <c r="BK70" s="223"/>
      <c r="BL70" s="221"/>
      <c r="BM70" s="224"/>
      <c r="BN70" s="90"/>
      <c r="BP70" s="222"/>
      <c r="BQ70" s="220"/>
      <c r="BR70" s="216"/>
      <c r="BS70" s="217"/>
      <c r="BT70" s="36"/>
      <c r="BU70" s="217"/>
      <c r="BV70" s="218"/>
      <c r="BW70" s="90"/>
      <c r="BY70" s="222"/>
      <c r="BZ70" s="220"/>
      <c r="CA70" s="216"/>
      <c r="CB70" s="217"/>
      <c r="CC70" s="36"/>
      <c r="CD70" s="217"/>
      <c r="CE70" s="218"/>
      <c r="CF70" s="90"/>
      <c r="CH70" s="222"/>
      <c r="CI70" s="220"/>
      <c r="CJ70" s="216">
        <v>21</v>
      </c>
      <c r="CK70" s="217"/>
      <c r="CL70" s="36"/>
      <c r="CM70" s="217"/>
      <c r="CN70" s="218"/>
      <c r="CO70" s="90"/>
      <c r="CQ70" s="222"/>
      <c r="CR70" s="220"/>
      <c r="CS70" s="216"/>
      <c r="CT70" s="217"/>
      <c r="CU70" s="223"/>
      <c r="CV70" s="221"/>
      <c r="CW70" s="224"/>
      <c r="CX70" s="90"/>
      <c r="CZ70" s="222"/>
      <c r="DA70" s="220"/>
      <c r="DB70" s="216">
        <v>21</v>
      </c>
      <c r="DC70" s="217"/>
      <c r="DD70" s="36"/>
      <c r="DE70" s="217"/>
      <c r="DF70" s="218"/>
      <c r="DG70" s="90"/>
      <c r="DI70" s="222"/>
      <c r="DJ70" s="220"/>
      <c r="DK70" s="216"/>
      <c r="DL70" s="217"/>
      <c r="DM70" s="223"/>
      <c r="DN70" s="221"/>
      <c r="DO70" s="224"/>
      <c r="DP70" s="90"/>
      <c r="DR70" s="222"/>
      <c r="DS70" s="220"/>
      <c r="DT70" s="216"/>
      <c r="DU70" s="217"/>
      <c r="DV70" s="36"/>
      <c r="DW70" s="217"/>
      <c r="DX70" s="218"/>
      <c r="DY70" s="90"/>
      <c r="EA70" s="222"/>
      <c r="EB70" s="220"/>
      <c r="EC70" s="216">
        <v>21</v>
      </c>
      <c r="ED70" s="217"/>
      <c r="EE70" s="223"/>
      <c r="EF70" s="221"/>
      <c r="EG70" s="224"/>
      <c r="EH70" s="90"/>
      <c r="EJ70" s="222"/>
      <c r="EK70" s="220"/>
      <c r="EL70" s="216">
        <v>21</v>
      </c>
      <c r="EM70" s="217"/>
      <c r="EN70" s="223"/>
      <c r="EO70" s="221"/>
      <c r="EP70" s="224"/>
      <c r="EQ70" s="90"/>
      <c r="ES70" s="222"/>
      <c r="ET70" s="220"/>
      <c r="EU70" s="216">
        <v>21</v>
      </c>
      <c r="EV70" s="217"/>
      <c r="EW70" s="36"/>
      <c r="EX70" s="217"/>
      <c r="EY70" s="218"/>
      <c r="EZ70" s="90"/>
      <c r="FB70" s="222"/>
      <c r="FC70" s="220"/>
      <c r="FD70" s="216">
        <v>21</v>
      </c>
      <c r="FE70" s="217"/>
      <c r="FF70" s="36"/>
      <c r="FG70" s="217"/>
      <c r="FH70" s="218"/>
      <c r="FI70" s="90"/>
      <c r="FK70" s="222"/>
      <c r="FL70" s="220"/>
      <c r="FM70" s="216">
        <v>21</v>
      </c>
      <c r="FN70" s="217"/>
      <c r="FO70" s="36"/>
      <c r="FP70" s="217"/>
      <c r="FQ70" s="218"/>
      <c r="FR70" s="90"/>
      <c r="FT70" s="222"/>
      <c r="FU70" s="220"/>
      <c r="FV70" s="216">
        <v>21</v>
      </c>
      <c r="FW70" s="217"/>
      <c r="FX70" s="36"/>
      <c r="FY70" s="217"/>
      <c r="FZ70" s="218"/>
      <c r="GA70" s="90"/>
      <c r="GC70" s="222"/>
      <c r="GD70" s="220"/>
      <c r="GE70" s="216">
        <v>21</v>
      </c>
      <c r="GF70" s="217"/>
      <c r="GG70" s="36"/>
      <c r="GH70" s="217"/>
      <c r="GI70" s="218"/>
      <c r="GJ70" s="90"/>
      <c r="GL70" s="222"/>
      <c r="GM70" s="220"/>
      <c r="GN70" s="216">
        <v>21</v>
      </c>
      <c r="GO70" s="217"/>
      <c r="GP70" s="36"/>
      <c r="GQ70" s="217"/>
      <c r="GR70" s="218"/>
      <c r="GS70" s="90"/>
      <c r="GT70" s="166"/>
      <c r="GU70"/>
      <c r="GV70" s="225"/>
      <c r="GW70" s="225"/>
      <c r="GX70" s="199"/>
      <c r="GY70"/>
    </row>
    <row r="71" spans="1:207" x14ac:dyDescent="0.25">
      <c r="A71" s="1">
        <v>26</v>
      </c>
      <c r="B71" s="77" t="e">
        <f>#REF!</f>
        <v>#REF!</v>
      </c>
      <c r="C71" s="77" t="e">
        <f>#REF!</f>
        <v>#REF!</v>
      </c>
      <c r="D71" s="35" t="e">
        <f>#REF!</f>
        <v>#REF!</v>
      </c>
      <c r="E71" s="36" t="e">
        <f>#REF!</f>
        <v>#REF!</v>
      </c>
      <c r="F71" s="37" t="e">
        <f>#REF!</f>
        <v>#REF!</v>
      </c>
      <c r="G71" s="38" t="e">
        <f>#REF!</f>
        <v>#REF!</v>
      </c>
      <c r="H71" s="39" t="e">
        <f>#REF!</f>
        <v>#REF!</v>
      </c>
      <c r="I71" s="40" t="e">
        <f>#REF!</f>
        <v>#REF!</v>
      </c>
      <c r="J71" s="228"/>
      <c r="K71" s="59"/>
      <c r="L71" s="60"/>
      <c r="M71" s="202"/>
      <c r="N71" s="176"/>
      <c r="O71" s="62"/>
      <c r="P71" s="169"/>
      <c r="Q71" s="64"/>
      <c r="R71" s="64"/>
      <c r="S71" s="64"/>
      <c r="T71" s="195"/>
      <c r="U71" s="364"/>
      <c r="V71" s="167"/>
      <c r="W71" s="89"/>
      <c r="X71" s="215"/>
      <c r="Y71" s="216"/>
      <c r="Z71" s="217"/>
      <c r="AA71" s="36"/>
      <c r="AB71" s="217"/>
      <c r="AC71" s="218"/>
      <c r="AD71" s="90"/>
      <c r="AE71" s="77"/>
      <c r="AF71" s="219"/>
      <c r="AG71" s="220"/>
      <c r="AH71" s="216"/>
      <c r="AI71" s="217"/>
      <c r="AJ71" s="223"/>
      <c r="AK71" s="221"/>
      <c r="AL71" s="224"/>
      <c r="AM71" s="90"/>
      <c r="AO71" s="222"/>
      <c r="AP71" s="220"/>
      <c r="AQ71" s="216">
        <v>22</v>
      </c>
      <c r="AR71" s="221"/>
      <c r="AS71" s="223"/>
      <c r="AT71" s="217"/>
      <c r="AU71" s="224"/>
      <c r="AV71" s="90"/>
      <c r="AX71" s="222"/>
      <c r="AY71" s="220"/>
      <c r="AZ71" s="216">
        <v>22</v>
      </c>
      <c r="BA71" s="217"/>
      <c r="BB71" s="223"/>
      <c r="BC71" s="221"/>
      <c r="BD71" s="224"/>
      <c r="BE71" s="90"/>
      <c r="BG71" s="222"/>
      <c r="BH71" s="220"/>
      <c r="BI71" s="216"/>
      <c r="BJ71" s="217"/>
      <c r="BK71" s="223"/>
      <c r="BL71" s="221"/>
      <c r="BM71" s="224"/>
      <c r="BN71" s="90"/>
      <c r="BP71" s="222"/>
      <c r="BQ71" s="220"/>
      <c r="BR71" s="216"/>
      <c r="BS71" s="217"/>
      <c r="BT71" s="36"/>
      <c r="BU71" s="217"/>
      <c r="BV71" s="218"/>
      <c r="BW71" s="90"/>
      <c r="BY71" s="222"/>
      <c r="BZ71" s="220"/>
      <c r="CA71" s="216"/>
      <c r="CB71" s="217"/>
      <c r="CC71" s="36"/>
      <c r="CD71" s="217"/>
      <c r="CE71" s="218"/>
      <c r="CF71" s="90"/>
      <c r="CH71" s="222"/>
      <c r="CI71" s="220"/>
      <c r="CJ71" s="216">
        <v>22</v>
      </c>
      <c r="CK71" s="217"/>
      <c r="CL71" s="36"/>
      <c r="CM71" s="217"/>
      <c r="CN71" s="218"/>
      <c r="CO71" s="90"/>
      <c r="CQ71" s="222"/>
      <c r="CR71" s="220"/>
      <c r="CS71" s="216"/>
      <c r="CT71" s="217"/>
      <c r="CU71" s="223"/>
      <c r="CV71" s="221"/>
      <c r="CW71" s="224"/>
      <c r="CX71" s="90"/>
      <c r="CZ71" s="222"/>
      <c r="DA71" s="220"/>
      <c r="DB71" s="216">
        <v>22</v>
      </c>
      <c r="DC71" s="217"/>
      <c r="DD71" s="223"/>
      <c r="DE71" s="221"/>
      <c r="DF71" s="224"/>
      <c r="DG71" s="90"/>
      <c r="DI71" s="222"/>
      <c r="DJ71" s="220"/>
      <c r="DK71" s="216"/>
      <c r="DL71" s="217">
        <v>0</v>
      </c>
      <c r="DM71" s="223"/>
      <c r="DN71" s="221"/>
      <c r="DO71" s="224"/>
      <c r="DP71" s="90"/>
      <c r="DR71" s="222"/>
      <c r="DS71" s="220"/>
      <c r="DT71" s="216"/>
      <c r="DU71" s="217"/>
      <c r="DV71" s="36"/>
      <c r="DW71" s="217"/>
      <c r="DX71" s="218"/>
      <c r="DY71" s="90"/>
      <c r="EA71" s="222"/>
      <c r="EB71" s="220"/>
      <c r="EC71" s="216">
        <v>22</v>
      </c>
      <c r="ED71" s="217"/>
      <c r="EE71" s="223"/>
      <c r="EF71" s="221"/>
      <c r="EG71" s="224"/>
      <c r="EH71" s="90"/>
      <c r="EJ71" s="222"/>
      <c r="EK71" s="220"/>
      <c r="EL71" s="216">
        <v>22</v>
      </c>
      <c r="EM71" s="217"/>
      <c r="EN71" s="223"/>
      <c r="EO71" s="221"/>
      <c r="EP71" s="224"/>
      <c r="EQ71" s="90"/>
      <c r="ES71" s="222"/>
      <c r="ET71" s="220"/>
      <c r="EU71" s="216">
        <v>22</v>
      </c>
      <c r="EV71" s="217"/>
      <c r="EW71" s="36"/>
      <c r="EX71" s="217"/>
      <c r="EY71" s="218"/>
      <c r="EZ71" s="90"/>
      <c r="FB71" s="222"/>
      <c r="FC71" s="220"/>
      <c r="FD71" s="216">
        <v>22</v>
      </c>
      <c r="FE71" s="217"/>
      <c r="FF71" s="36"/>
      <c r="FG71" s="217"/>
      <c r="FH71" s="218"/>
      <c r="FI71" s="90"/>
      <c r="FK71" s="222"/>
      <c r="FL71" s="220"/>
      <c r="FM71" s="216">
        <v>22</v>
      </c>
      <c r="FN71" s="217"/>
      <c r="FO71" s="36"/>
      <c r="FP71" s="217"/>
      <c r="FQ71" s="218"/>
      <c r="FR71" s="90"/>
      <c r="FT71" s="222"/>
      <c r="FU71" s="220"/>
      <c r="FV71" s="216">
        <v>22</v>
      </c>
      <c r="FW71" s="217"/>
      <c r="FX71" s="36"/>
      <c r="FY71" s="217"/>
      <c r="FZ71" s="218"/>
      <c r="GA71" s="90"/>
      <c r="GC71" s="222"/>
      <c r="GD71" s="220"/>
      <c r="GE71" s="216">
        <v>22</v>
      </c>
      <c r="GF71" s="217"/>
      <c r="GG71" s="36"/>
      <c r="GH71" s="217"/>
      <c r="GI71" s="218"/>
      <c r="GJ71" s="90"/>
      <c r="GL71" s="222"/>
      <c r="GM71" s="220"/>
      <c r="GN71" s="216">
        <v>22</v>
      </c>
      <c r="GO71" s="217"/>
      <c r="GP71" s="36"/>
      <c r="GQ71" s="217"/>
      <c r="GR71" s="218"/>
      <c r="GS71" s="90"/>
      <c r="GT71" s="166"/>
      <c r="GU71"/>
      <c r="GV71" s="225"/>
      <c r="GW71" s="225"/>
      <c r="GX71" s="199"/>
      <c r="GY71"/>
    </row>
    <row r="72" spans="1:207" ht="16.5" thickBot="1" x14ac:dyDescent="0.3">
      <c r="A72" s="1">
        <v>27</v>
      </c>
      <c r="B72" s="77" t="e">
        <f>#REF!</f>
        <v>#REF!</v>
      </c>
      <c r="C72" s="77" t="e">
        <f>#REF!</f>
        <v>#REF!</v>
      </c>
      <c r="D72" s="35" t="e">
        <f>#REF!</f>
        <v>#REF!</v>
      </c>
      <c r="E72" s="36" t="e">
        <f>#REF!</f>
        <v>#REF!</v>
      </c>
      <c r="F72" s="37" t="e">
        <f>#REF!</f>
        <v>#REF!</v>
      </c>
      <c r="G72" s="38" t="e">
        <f>#REF!</f>
        <v>#REF!</v>
      </c>
      <c r="H72" s="39" t="e">
        <f>#REF!</f>
        <v>#REF!</v>
      </c>
      <c r="I72" s="40" t="e">
        <f>#REF!</f>
        <v>#REF!</v>
      </c>
      <c r="J72" s="228"/>
      <c r="K72" s="59"/>
      <c r="L72" s="60"/>
      <c r="O72" s="231"/>
      <c r="P72" s="232"/>
      <c r="Q72" s="233"/>
      <c r="R72" s="233"/>
      <c r="S72" s="233"/>
      <c r="T72" s="222"/>
      <c r="U72" s="364"/>
      <c r="V72" s="167"/>
      <c r="W72" s="89"/>
      <c r="X72" s="215"/>
      <c r="Y72" s="216"/>
      <c r="Z72" s="221"/>
      <c r="AA72" s="36"/>
      <c r="AB72" s="217"/>
      <c r="AC72" s="218"/>
      <c r="AD72" s="90"/>
      <c r="AE72" s="77"/>
      <c r="AF72" s="219"/>
      <c r="AG72" s="234"/>
      <c r="AH72" s="235"/>
      <c r="AI72" s="236"/>
      <c r="AJ72" s="237"/>
      <c r="AK72" s="238"/>
      <c r="AL72" s="239"/>
      <c r="AO72" s="222"/>
      <c r="AP72" s="220"/>
      <c r="AQ72" s="216">
        <v>23</v>
      </c>
      <c r="AR72" s="240"/>
      <c r="AS72" s="241"/>
      <c r="AT72" s="217"/>
      <c r="AU72" s="242"/>
      <c r="AV72" s="243"/>
      <c r="AX72" s="222"/>
      <c r="AY72" s="220"/>
      <c r="AZ72" s="216"/>
      <c r="BA72" s="240"/>
      <c r="BB72" s="223"/>
      <c r="BC72" s="244"/>
      <c r="BD72" s="245"/>
      <c r="BE72" s="246"/>
      <c r="BG72" s="222"/>
      <c r="BH72" s="234"/>
      <c r="BI72" s="247"/>
      <c r="BJ72" s="236"/>
      <c r="BK72" s="248"/>
      <c r="BL72" s="238"/>
      <c r="BM72" s="249"/>
      <c r="BN72" s="246"/>
      <c r="BP72" s="222"/>
      <c r="BQ72" s="222"/>
      <c r="BR72" s="216"/>
      <c r="BS72" s="240"/>
      <c r="BT72" s="36"/>
      <c r="BU72" s="240"/>
      <c r="BV72" s="218"/>
      <c r="BW72" s="90"/>
      <c r="BY72" s="222"/>
      <c r="BZ72" s="234"/>
      <c r="CA72" s="250"/>
      <c r="CB72" s="236"/>
      <c r="CC72" s="237"/>
      <c r="CD72" s="238"/>
      <c r="CE72" s="239"/>
      <c r="CH72" s="222"/>
      <c r="CI72" s="220"/>
      <c r="CJ72" s="216">
        <v>23</v>
      </c>
      <c r="CK72" s="221"/>
      <c r="CL72" s="219"/>
      <c r="CM72" s="221"/>
      <c r="CN72" s="219"/>
      <c r="CO72" s="77"/>
      <c r="CQ72" s="222"/>
      <c r="CR72" s="234"/>
      <c r="CS72" s="250"/>
      <c r="CT72" s="236">
        <v>0</v>
      </c>
      <c r="CU72" s="237"/>
      <c r="CV72" s="238">
        <v>0</v>
      </c>
      <c r="CW72" s="239"/>
      <c r="CZ72" s="222"/>
      <c r="DA72" s="234"/>
      <c r="DB72" s="250"/>
      <c r="DC72" s="236">
        <v>0</v>
      </c>
      <c r="DD72" s="237"/>
      <c r="DE72" s="238">
        <v>0</v>
      </c>
      <c r="DF72" s="239"/>
      <c r="DI72" s="222"/>
      <c r="DJ72" s="234"/>
      <c r="DK72" s="250"/>
      <c r="DL72" s="236">
        <v>0</v>
      </c>
      <c r="DM72" s="237"/>
      <c r="DN72" s="238">
        <v>0</v>
      </c>
      <c r="DO72" s="239"/>
      <c r="DR72" s="222"/>
      <c r="DS72" s="234"/>
      <c r="DT72" s="250"/>
      <c r="DU72" s="236">
        <v>0</v>
      </c>
      <c r="DV72" s="237"/>
      <c r="DW72" s="238">
        <v>0</v>
      </c>
      <c r="DX72" s="239"/>
      <c r="EA72" s="222"/>
      <c r="EB72" s="234"/>
      <c r="EC72" s="250"/>
      <c r="ED72" s="236">
        <v>0</v>
      </c>
      <c r="EE72" s="237"/>
      <c r="EF72" s="238">
        <v>0</v>
      </c>
      <c r="EG72" s="239"/>
      <c r="EJ72" s="222"/>
      <c r="EK72" s="234"/>
      <c r="EL72" s="250"/>
      <c r="EM72" s="236">
        <v>0</v>
      </c>
      <c r="EN72" s="237"/>
      <c r="EO72" s="238">
        <v>0</v>
      </c>
      <c r="EP72" s="239"/>
      <c r="ES72" s="222"/>
      <c r="ET72" s="234"/>
      <c r="EU72" s="250"/>
      <c r="EV72" s="236">
        <v>0</v>
      </c>
      <c r="EW72" s="237"/>
      <c r="EX72" s="238">
        <v>0</v>
      </c>
      <c r="EY72" s="239"/>
      <c r="FB72" s="222"/>
      <c r="FC72" s="234"/>
      <c r="FD72" s="250"/>
      <c r="FE72" s="236">
        <v>0</v>
      </c>
      <c r="FF72" s="237"/>
      <c r="FG72" s="238">
        <v>0</v>
      </c>
      <c r="FH72" s="239"/>
      <c r="FK72" s="222"/>
      <c r="FL72" s="234"/>
      <c r="FM72" s="250"/>
      <c r="FN72" s="236">
        <v>0</v>
      </c>
      <c r="FO72" s="237"/>
      <c r="FP72" s="238">
        <v>0</v>
      </c>
      <c r="FQ72" s="239"/>
      <c r="FT72" s="222"/>
      <c r="FU72" s="234"/>
      <c r="FV72" s="250"/>
      <c r="FW72" s="236">
        <v>0</v>
      </c>
      <c r="FX72" s="237"/>
      <c r="FY72" s="238">
        <v>0</v>
      </c>
      <c r="FZ72" s="239"/>
      <c r="GC72" s="222"/>
      <c r="GD72" s="234"/>
      <c r="GE72" s="250"/>
      <c r="GF72" s="236">
        <v>0</v>
      </c>
      <c r="GG72" s="237"/>
      <c r="GH72" s="238">
        <v>0</v>
      </c>
      <c r="GI72" s="239"/>
      <c r="GL72" s="222"/>
      <c r="GM72" s="234"/>
      <c r="GN72" s="250"/>
      <c r="GO72" s="236">
        <v>0</v>
      </c>
      <c r="GP72" s="237"/>
      <c r="GQ72" s="238">
        <v>0</v>
      </c>
      <c r="GR72" s="239"/>
      <c r="GU72"/>
      <c r="GV72" s="225"/>
      <c r="GW72" s="225"/>
      <c r="GX72" s="199"/>
      <c r="GY72"/>
    </row>
    <row r="73" spans="1:207" x14ac:dyDescent="0.25">
      <c r="J73" s="155"/>
      <c r="K73" s="156"/>
      <c r="L73" s="60"/>
      <c r="M73" s="61"/>
      <c r="N73" s="176"/>
      <c r="O73" s="62"/>
      <c r="P73" s="169"/>
      <c r="Q73" s="64"/>
      <c r="R73" s="64"/>
      <c r="S73" s="64"/>
      <c r="T73" s="195"/>
      <c r="U73" s="362"/>
      <c r="GU73"/>
      <c r="GV73" s="225"/>
      <c r="GW73" s="225"/>
      <c r="GX73" s="199"/>
      <c r="GY73"/>
    </row>
    <row r="74" spans="1:207" x14ac:dyDescent="0.25">
      <c r="J74" s="228"/>
      <c r="K74" s="156"/>
      <c r="L74" s="60"/>
      <c r="M74" s="61"/>
      <c r="N74" s="176"/>
      <c r="O74" s="62"/>
      <c r="P74" s="169"/>
      <c r="Q74" s="64"/>
      <c r="R74" s="64"/>
      <c r="S74" s="64"/>
      <c r="T74" s="195"/>
      <c r="U74" s="362"/>
      <c r="GU74"/>
      <c r="GV74" s="225"/>
      <c r="GW74" s="225"/>
      <c r="GX74" s="199"/>
      <c r="GY74"/>
    </row>
    <row r="75" spans="1:207" x14ac:dyDescent="0.25">
      <c r="J75" s="155"/>
      <c r="K75" s="156"/>
      <c r="L75" s="60"/>
      <c r="M75" s="61"/>
      <c r="N75" s="176"/>
      <c r="O75" s="212"/>
      <c r="P75" s="213"/>
      <c r="Q75" s="214"/>
      <c r="R75" s="214"/>
      <c r="S75" s="214"/>
      <c r="T75" s="195"/>
      <c r="U75" s="362"/>
      <c r="GU75"/>
      <c r="GV75" s="225"/>
      <c r="GW75" s="225"/>
      <c r="GX75" s="199"/>
      <c r="GY75"/>
    </row>
    <row r="76" spans="1:207" x14ac:dyDescent="0.25">
      <c r="J76" s="228"/>
      <c r="K76" s="156"/>
      <c r="L76" s="60"/>
      <c r="M76" s="202"/>
      <c r="N76" s="176"/>
      <c r="O76" s="212"/>
      <c r="P76" s="213"/>
      <c r="Q76" s="214"/>
      <c r="R76" s="214"/>
      <c r="S76" s="214"/>
      <c r="T76" s="195"/>
      <c r="U76" s="362"/>
      <c r="GU76"/>
      <c r="GV76" s="225"/>
      <c r="GW76" s="225"/>
      <c r="GX76" s="199"/>
      <c r="GY76"/>
    </row>
    <row r="77" spans="1:207" x14ac:dyDescent="0.25">
      <c r="J77" s="155"/>
      <c r="K77" s="156"/>
      <c r="L77" s="60"/>
      <c r="M77" s="202"/>
      <c r="N77" s="176"/>
      <c r="O77" s="701"/>
      <c r="P77" s="701"/>
      <c r="Q77" s="701"/>
      <c r="R77" s="64"/>
      <c r="S77" s="64"/>
      <c r="T77" s="195"/>
      <c r="U77" s="362"/>
      <c r="GU77"/>
      <c r="GV77" s="225"/>
      <c r="GW77" s="225"/>
      <c r="GX77" s="199"/>
      <c r="GY77"/>
    </row>
    <row r="78" spans="1:207" x14ac:dyDescent="0.25">
      <c r="J78" s="228"/>
      <c r="O78" s="231"/>
      <c r="P78" s="232"/>
      <c r="Q78" s="233"/>
      <c r="R78" s="233"/>
      <c r="S78" s="233"/>
      <c r="T78" s="222"/>
      <c r="U78" s="365"/>
      <c r="GU78"/>
      <c r="GV78" s="225"/>
      <c r="GW78" s="225"/>
      <c r="GX78" s="199"/>
      <c r="GY78"/>
    </row>
    <row r="79" spans="1:207" x14ac:dyDescent="0.25">
      <c r="J79" s="155"/>
      <c r="O79" s="231"/>
      <c r="P79" s="232"/>
      <c r="Q79" s="233"/>
      <c r="R79" s="233"/>
      <c r="S79" s="233"/>
      <c r="T79" s="222"/>
      <c r="U79" s="365"/>
      <c r="GU79"/>
      <c r="GV79" s="225"/>
      <c r="GW79" s="225"/>
      <c r="GX79" s="199"/>
      <c r="GY79"/>
    </row>
    <row r="80" spans="1:207" ht="15" x14ac:dyDescent="0.25">
      <c r="A80"/>
      <c r="F80"/>
      <c r="J80" s="155"/>
      <c r="K80" s="253"/>
      <c r="L80"/>
      <c r="M80"/>
      <c r="N80"/>
      <c r="O80" s="254"/>
      <c r="P80"/>
      <c r="Q80"/>
      <c r="R80"/>
      <c r="S80"/>
      <c r="V80"/>
      <c r="W80"/>
      <c r="GU80"/>
      <c r="GV80" s="225"/>
      <c r="GW80" s="225"/>
      <c r="GX80" s="199"/>
      <c r="GY80"/>
    </row>
    <row r="81" spans="1:207" ht="15" x14ac:dyDescent="0.25">
      <c r="A81"/>
      <c r="F81"/>
      <c r="J81" s="228"/>
      <c r="K81" s="253"/>
      <c r="L81"/>
      <c r="M81"/>
      <c r="N81"/>
      <c r="O81" s="254"/>
      <c r="P81"/>
      <c r="Q81"/>
      <c r="R81"/>
      <c r="S81"/>
      <c r="V81"/>
      <c r="W81"/>
      <c r="GU81"/>
      <c r="GV81" s="225"/>
      <c r="GW81" s="225"/>
      <c r="GX81" s="199"/>
      <c r="GY81"/>
    </row>
    <row r="82" spans="1:207" ht="15" x14ac:dyDescent="0.25">
      <c r="A82"/>
      <c r="F82"/>
      <c r="J82" s="228"/>
      <c r="K82" s="253"/>
      <c r="L82"/>
      <c r="M82"/>
      <c r="N82"/>
      <c r="O82" s="254"/>
      <c r="P82"/>
      <c r="Q82"/>
      <c r="R82"/>
      <c r="S82"/>
      <c r="V82"/>
      <c r="W82"/>
      <c r="GU82"/>
      <c r="GV82" s="225"/>
      <c r="GW82" s="225"/>
      <c r="GX82" s="199"/>
      <c r="GY82"/>
    </row>
    <row r="83" spans="1:207" ht="15" x14ac:dyDescent="0.25">
      <c r="A83"/>
      <c r="F83"/>
      <c r="J83" s="228"/>
      <c r="K83" s="253"/>
      <c r="L83"/>
      <c r="M83"/>
      <c r="N83"/>
      <c r="O83" s="254"/>
      <c r="P83"/>
      <c r="Q83"/>
      <c r="R83"/>
      <c r="S83"/>
      <c r="V83"/>
      <c r="W83"/>
      <c r="GU83"/>
      <c r="GV83" s="225"/>
      <c r="GW83" s="225"/>
      <c r="GX83" s="199"/>
      <c r="GY83"/>
    </row>
    <row r="84" spans="1:207" ht="15" x14ac:dyDescent="0.25">
      <c r="A84"/>
      <c r="F84"/>
      <c r="J84" s="255"/>
      <c r="K84" s="253"/>
      <c r="L84"/>
      <c r="M84"/>
      <c r="N84"/>
      <c r="O84" s="254"/>
      <c r="P84"/>
      <c r="Q84"/>
      <c r="R84"/>
      <c r="S84"/>
      <c r="V84"/>
      <c r="W84"/>
      <c r="GU84"/>
      <c r="GV84" s="225"/>
      <c r="GW84" s="225"/>
      <c r="GX84" s="199"/>
      <c r="GY84"/>
    </row>
    <row r="85" spans="1:207" ht="15" x14ac:dyDescent="0.25">
      <c r="A85"/>
      <c r="F85"/>
      <c r="J85" s="194"/>
      <c r="K85" s="253"/>
      <c r="L85"/>
      <c r="M85"/>
      <c r="N85"/>
      <c r="O85" s="254"/>
      <c r="P85"/>
      <c r="Q85"/>
      <c r="R85"/>
      <c r="S85"/>
      <c r="V85"/>
      <c r="W85"/>
      <c r="GU85"/>
      <c r="GV85" s="225"/>
      <c r="GW85" s="225"/>
      <c r="GX85" s="199"/>
      <c r="GY85"/>
    </row>
    <row r="86" spans="1:207" ht="15" x14ac:dyDescent="0.25">
      <c r="A86"/>
      <c r="F86"/>
      <c r="J86" s="256"/>
      <c r="K86" s="253"/>
      <c r="L86"/>
      <c r="M86"/>
      <c r="N86"/>
      <c r="O86" s="254"/>
      <c r="P86"/>
      <c r="Q86"/>
      <c r="R86"/>
      <c r="S86"/>
      <c r="V86"/>
      <c r="W86"/>
      <c r="GU86"/>
      <c r="GV86" s="225"/>
      <c r="GW86" s="225"/>
      <c r="GX86" s="199"/>
      <c r="GY86"/>
    </row>
    <row r="87" spans="1:207" ht="15" x14ac:dyDescent="0.25">
      <c r="A87"/>
      <c r="F87"/>
      <c r="J87" s="256"/>
      <c r="K87" s="253"/>
      <c r="L87"/>
      <c r="M87"/>
      <c r="N87"/>
      <c r="O87" s="254"/>
      <c r="P87"/>
      <c r="Q87"/>
      <c r="R87"/>
      <c r="S87"/>
      <c r="V87"/>
      <c r="W87"/>
      <c r="GU87"/>
      <c r="GV87" s="225"/>
      <c r="GW87" s="225"/>
      <c r="GX87" s="199"/>
      <c r="GY87"/>
    </row>
    <row r="88" spans="1:207" ht="15" x14ac:dyDescent="0.25">
      <c r="A88"/>
      <c r="F88"/>
      <c r="J88" s="155"/>
      <c r="K88" s="253"/>
      <c r="L88"/>
      <c r="M88"/>
      <c r="N88"/>
      <c r="O88" s="254"/>
      <c r="P88"/>
      <c r="Q88"/>
      <c r="R88"/>
      <c r="S88"/>
      <c r="V88"/>
      <c r="W88"/>
      <c r="GU88"/>
      <c r="GV88" s="225"/>
      <c r="GW88" s="225"/>
      <c r="GX88" s="199"/>
      <c r="GY88"/>
    </row>
    <row r="89" spans="1:207" ht="15" x14ac:dyDescent="0.25">
      <c r="A89"/>
      <c r="F89"/>
      <c r="J89" s="155"/>
      <c r="K89" s="253"/>
      <c r="L89"/>
      <c r="M89"/>
      <c r="N89"/>
      <c r="O89" s="254"/>
      <c r="P89"/>
      <c r="Q89"/>
      <c r="R89"/>
      <c r="S89"/>
      <c r="V89"/>
      <c r="W89"/>
      <c r="GU89"/>
      <c r="GV89" s="225"/>
      <c r="GW89" s="225"/>
      <c r="GX89" s="199"/>
      <c r="GY89"/>
    </row>
    <row r="90" spans="1:207" ht="15" x14ac:dyDescent="0.25">
      <c r="A90"/>
      <c r="F90"/>
      <c r="J90" s="155"/>
      <c r="K90" s="253"/>
      <c r="L90"/>
      <c r="M90"/>
      <c r="N90"/>
      <c r="O90" s="254"/>
      <c r="P90"/>
      <c r="Q90"/>
      <c r="R90"/>
      <c r="S90"/>
      <c r="V90"/>
      <c r="W90"/>
      <c r="GU90"/>
      <c r="GV90" s="225"/>
      <c r="GW90" s="225"/>
      <c r="GX90" s="199"/>
      <c r="GY90"/>
    </row>
    <row r="91" spans="1:207" ht="15" x14ac:dyDescent="0.25">
      <c r="A91"/>
      <c r="F91"/>
      <c r="J91" s="155"/>
      <c r="K91" s="253"/>
      <c r="L91"/>
      <c r="M91"/>
      <c r="N91"/>
      <c r="O91" s="254"/>
      <c r="P91"/>
      <c r="Q91"/>
      <c r="R91"/>
      <c r="S91"/>
      <c r="V91"/>
      <c r="W91"/>
      <c r="GU91"/>
      <c r="GV91" s="225"/>
      <c r="GW91" s="225"/>
      <c r="GX91" s="199"/>
      <c r="GY91"/>
    </row>
    <row r="92" spans="1:207" ht="15" x14ac:dyDescent="0.25">
      <c r="A92"/>
      <c r="F92"/>
      <c r="J92" s="155"/>
      <c r="K92" s="253"/>
      <c r="L92"/>
      <c r="M92"/>
      <c r="N92"/>
      <c r="O92" s="254"/>
      <c r="P92"/>
      <c r="Q92"/>
      <c r="R92"/>
      <c r="S92"/>
      <c r="V92"/>
      <c r="W92"/>
      <c r="GU92"/>
      <c r="GV92" s="225"/>
      <c r="GW92" s="225"/>
      <c r="GX92" s="199"/>
      <c r="GY92"/>
    </row>
  </sheetData>
  <mergeCells count="27">
    <mergeCell ref="O66:Q67"/>
    <mergeCell ref="T66:U67"/>
    <mergeCell ref="O77:Q77"/>
    <mergeCell ref="J1:Q1"/>
    <mergeCell ref="FT1:FZ1"/>
    <mergeCell ref="DI1:DO1"/>
    <mergeCell ref="X1:AC1"/>
    <mergeCell ref="AF1:AL1"/>
    <mergeCell ref="AO1:AU1"/>
    <mergeCell ref="AX1:BD1"/>
    <mergeCell ref="BG1:BM1"/>
    <mergeCell ref="GC1:GI1"/>
    <mergeCell ref="GL1:GR1"/>
    <mergeCell ref="M59:N59"/>
    <mergeCell ref="O59:O60"/>
    <mergeCell ref="O63:Q63"/>
    <mergeCell ref="DR1:DX1"/>
    <mergeCell ref="EA1:EG1"/>
    <mergeCell ref="EJ1:EP1"/>
    <mergeCell ref="ES1:EY1"/>
    <mergeCell ref="FB1:FH1"/>
    <mergeCell ref="FK1:FQ1"/>
    <mergeCell ref="BP1:BV1"/>
    <mergeCell ref="BY1:CE1"/>
    <mergeCell ref="CH1:CN1"/>
    <mergeCell ref="CQ1:CW1"/>
    <mergeCell ref="CZ1:DF1"/>
  </mergeCells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N260"/>
  <sheetViews>
    <sheetView workbookViewId="0">
      <selection activeCell="B21" sqref="B21"/>
    </sheetView>
  </sheetViews>
  <sheetFormatPr baseColWidth="10" defaultRowHeight="15" x14ac:dyDescent="0.25"/>
  <cols>
    <col min="1" max="1" width="25.5703125" style="167" customWidth="1"/>
    <col min="2" max="2" width="15" style="637" customWidth="1"/>
    <col min="3" max="3" width="11.42578125" style="638"/>
    <col min="4" max="4" width="12.85546875" customWidth="1"/>
    <col min="5" max="5" width="11.85546875" style="263" bestFit="1" customWidth="1"/>
    <col min="6" max="6" width="12.42578125" style="27" bestFit="1" customWidth="1"/>
    <col min="7" max="7" width="17.28515625" style="6" bestFit="1" customWidth="1"/>
    <col min="8" max="8" width="12.42578125" style="639" customWidth="1"/>
    <col min="9" max="9" width="11.85546875" style="167" customWidth="1"/>
    <col min="10" max="10" width="11.42578125" style="71"/>
    <col min="11" max="11" width="11.42578125" style="199"/>
  </cols>
  <sheetData>
    <row r="1" spans="1:14" ht="40.5" x14ac:dyDescent="0.55000000000000004">
      <c r="A1" s="702" t="s">
        <v>31</v>
      </c>
      <c r="B1" s="702"/>
      <c r="C1" s="702"/>
      <c r="D1" s="702"/>
      <c r="E1" s="702"/>
      <c r="F1" s="702"/>
      <c r="G1" s="702"/>
      <c r="H1" s="636"/>
    </row>
    <row r="2" spans="1:14" ht="15.75" thickBot="1" x14ac:dyDescent="0.3">
      <c r="D2" s="262"/>
    </row>
    <row r="3" spans="1:14" ht="16.5" thickTop="1" thickBot="1" x14ac:dyDescent="0.3">
      <c r="A3" s="265" t="s">
        <v>8</v>
      </c>
      <c r="B3" s="640" t="s">
        <v>16</v>
      </c>
      <c r="C3" s="641" t="s">
        <v>18</v>
      </c>
      <c r="D3" s="267" t="s">
        <v>19</v>
      </c>
      <c r="E3" s="268" t="s">
        <v>11</v>
      </c>
      <c r="F3" s="47" t="s">
        <v>22</v>
      </c>
      <c r="G3" s="269" t="s">
        <v>24</v>
      </c>
      <c r="H3" s="642"/>
    </row>
    <row r="4" spans="1:14" ht="15.75" thickTop="1" x14ac:dyDescent="0.25">
      <c r="A4" s="271" t="s">
        <v>386</v>
      </c>
      <c r="B4" s="643" t="s">
        <v>435</v>
      </c>
      <c r="C4" s="644">
        <v>42371</v>
      </c>
      <c r="D4" s="619">
        <v>2396</v>
      </c>
      <c r="E4" s="620">
        <v>961.2</v>
      </c>
      <c r="F4" s="233">
        <v>67.8</v>
      </c>
      <c r="G4" s="195">
        <f t="shared" ref="G4:G94" si="0">F4*E4</f>
        <v>65169.36</v>
      </c>
      <c r="H4" s="645">
        <v>42371</v>
      </c>
      <c r="I4" s="167" t="s">
        <v>381</v>
      </c>
    </row>
    <row r="5" spans="1:14" x14ac:dyDescent="0.25">
      <c r="A5" s="271" t="s">
        <v>555</v>
      </c>
      <c r="B5" s="646" t="s">
        <v>556</v>
      </c>
      <c r="C5" s="647">
        <v>42371</v>
      </c>
      <c r="D5" s="273">
        <v>2397</v>
      </c>
      <c r="E5" s="274">
        <v>3</v>
      </c>
      <c r="F5" s="613">
        <v>48</v>
      </c>
      <c r="G5" s="195">
        <f t="shared" si="0"/>
        <v>144</v>
      </c>
      <c r="H5" s="645">
        <v>42371</v>
      </c>
      <c r="I5" s="167" t="s">
        <v>381</v>
      </c>
      <c r="K5" s="71"/>
      <c r="L5" s="199"/>
      <c r="M5" s="199"/>
      <c r="N5" s="199"/>
    </row>
    <row r="6" spans="1:14" x14ac:dyDescent="0.25">
      <c r="A6" s="648" t="s">
        <v>386</v>
      </c>
      <c r="B6" s="646" t="s">
        <v>435</v>
      </c>
      <c r="C6" s="647">
        <v>42371</v>
      </c>
      <c r="D6" s="273">
        <f>D5+1</f>
        <v>2398</v>
      </c>
      <c r="E6" s="274">
        <v>335.1</v>
      </c>
      <c r="F6" s="613">
        <v>63</v>
      </c>
      <c r="G6" s="195">
        <f t="shared" si="0"/>
        <v>21111.300000000003</v>
      </c>
      <c r="H6" s="645">
        <v>42371</v>
      </c>
      <c r="I6" s="167" t="s">
        <v>381</v>
      </c>
      <c r="K6" s="71"/>
      <c r="L6" s="199"/>
      <c r="M6" s="199"/>
      <c r="N6" s="199"/>
    </row>
    <row r="7" spans="1:14" x14ac:dyDescent="0.25">
      <c r="A7" s="271" t="s">
        <v>557</v>
      </c>
      <c r="B7" s="646" t="s">
        <v>380</v>
      </c>
      <c r="C7" s="647">
        <v>42372</v>
      </c>
      <c r="D7" s="273">
        <f t="shared" ref="D7:D70" si="1">D6+1</f>
        <v>2399</v>
      </c>
      <c r="E7" s="274">
        <v>87.85</v>
      </c>
      <c r="F7" s="613">
        <v>39</v>
      </c>
      <c r="G7" s="195">
        <f t="shared" si="0"/>
        <v>3426.1499999999996</v>
      </c>
      <c r="H7" s="649">
        <v>42403</v>
      </c>
      <c r="I7" s="167" t="s">
        <v>381</v>
      </c>
      <c r="K7" s="71"/>
      <c r="L7" s="199"/>
      <c r="M7" s="199"/>
      <c r="N7" s="199"/>
    </row>
    <row r="8" spans="1:14" x14ac:dyDescent="0.25">
      <c r="A8" s="271" t="s">
        <v>460</v>
      </c>
      <c r="B8" s="646"/>
      <c r="C8" s="650"/>
      <c r="D8" s="273">
        <f t="shared" si="1"/>
        <v>2400</v>
      </c>
      <c r="E8" s="274"/>
      <c r="F8" s="613"/>
      <c r="G8" s="195">
        <f t="shared" si="0"/>
        <v>0</v>
      </c>
      <c r="H8" s="651"/>
      <c r="K8" s="71"/>
      <c r="L8" s="199"/>
      <c r="M8" s="199"/>
      <c r="N8" s="199"/>
    </row>
    <row r="9" spans="1:14" x14ac:dyDescent="0.25">
      <c r="A9" s="271" t="s">
        <v>460</v>
      </c>
      <c r="B9" s="646"/>
      <c r="C9" s="650"/>
      <c r="D9" s="273">
        <f t="shared" si="1"/>
        <v>2401</v>
      </c>
      <c r="E9" s="274"/>
      <c r="F9" s="613"/>
      <c r="G9" s="195">
        <f t="shared" si="0"/>
        <v>0</v>
      </c>
      <c r="H9" s="651"/>
      <c r="K9" s="71"/>
      <c r="L9" s="199"/>
      <c r="M9" s="199"/>
      <c r="N9" s="199"/>
    </row>
    <row r="10" spans="1:14" x14ac:dyDescent="0.25">
      <c r="A10" s="271" t="s">
        <v>460</v>
      </c>
      <c r="B10" s="646"/>
      <c r="C10" s="650"/>
      <c r="D10" s="273">
        <f t="shared" si="1"/>
        <v>2402</v>
      </c>
      <c r="E10" s="274"/>
      <c r="F10" s="613"/>
      <c r="G10" s="195">
        <f t="shared" si="0"/>
        <v>0</v>
      </c>
      <c r="H10" s="651"/>
      <c r="K10" s="71"/>
      <c r="L10" s="199"/>
      <c r="M10" s="199"/>
      <c r="N10" s="199"/>
    </row>
    <row r="11" spans="1:14" x14ac:dyDescent="0.25">
      <c r="A11" s="271" t="s">
        <v>382</v>
      </c>
      <c r="B11" s="646" t="s">
        <v>420</v>
      </c>
      <c r="C11" s="650">
        <v>42373</v>
      </c>
      <c r="D11" s="652">
        <f t="shared" si="1"/>
        <v>2403</v>
      </c>
      <c r="E11" s="274">
        <v>130.80000000000001</v>
      </c>
      <c r="F11" s="613">
        <v>22</v>
      </c>
      <c r="G11" s="195">
        <f t="shared" si="0"/>
        <v>2877.6000000000004</v>
      </c>
      <c r="H11" s="651">
        <v>42373</v>
      </c>
      <c r="I11" s="167" t="s">
        <v>381</v>
      </c>
      <c r="J11" s="167"/>
      <c r="K11" s="71"/>
      <c r="L11" s="199"/>
      <c r="M11" s="199"/>
      <c r="N11" s="199"/>
    </row>
    <row r="12" spans="1:14" x14ac:dyDescent="0.25">
      <c r="A12" s="271" t="s">
        <v>382</v>
      </c>
      <c r="B12" s="646" t="s">
        <v>558</v>
      </c>
      <c r="C12" s="650">
        <v>42373</v>
      </c>
      <c r="D12" s="652">
        <v>2403</v>
      </c>
      <c r="E12" s="274">
        <v>123.8</v>
      </c>
      <c r="F12" s="613">
        <v>45</v>
      </c>
      <c r="G12" s="195">
        <f t="shared" si="0"/>
        <v>5571</v>
      </c>
      <c r="H12" s="651">
        <v>42373</v>
      </c>
      <c r="I12" s="167" t="s">
        <v>381</v>
      </c>
      <c r="J12" s="167"/>
      <c r="K12" s="71"/>
      <c r="L12" s="199"/>
      <c r="M12" s="199"/>
      <c r="N12" s="199"/>
    </row>
    <row r="13" spans="1:14" x14ac:dyDescent="0.25">
      <c r="A13" s="296" t="s">
        <v>450</v>
      </c>
      <c r="B13" s="646" t="s">
        <v>559</v>
      </c>
      <c r="C13" s="650">
        <v>42371</v>
      </c>
      <c r="D13" s="273">
        <f>D11+1</f>
        <v>2404</v>
      </c>
      <c r="E13" s="280">
        <f>374.8+204.2</f>
        <v>579</v>
      </c>
      <c r="F13" s="73">
        <v>39.1188</v>
      </c>
      <c r="G13" s="195">
        <f t="shared" si="0"/>
        <v>22649.785199999998</v>
      </c>
      <c r="H13" s="651">
        <v>42374</v>
      </c>
      <c r="I13" s="167" t="s">
        <v>381</v>
      </c>
      <c r="K13" s="71"/>
      <c r="L13" s="199"/>
      <c r="M13" s="199"/>
      <c r="N13" s="199"/>
    </row>
    <row r="14" spans="1:14" x14ac:dyDescent="0.25">
      <c r="A14" s="296" t="s">
        <v>379</v>
      </c>
      <c r="B14" s="646" t="s">
        <v>560</v>
      </c>
      <c r="C14" s="650">
        <v>42372</v>
      </c>
      <c r="D14" s="273">
        <f t="shared" si="1"/>
        <v>2405</v>
      </c>
      <c r="E14" s="280">
        <v>110.18</v>
      </c>
      <c r="F14" s="73">
        <v>48</v>
      </c>
      <c r="G14" s="195">
        <f t="shared" si="0"/>
        <v>5288.64</v>
      </c>
      <c r="H14" s="651">
        <v>42378</v>
      </c>
      <c r="I14" s="167" t="s">
        <v>381</v>
      </c>
      <c r="K14" s="71"/>
      <c r="L14" s="199"/>
      <c r="M14" s="199"/>
      <c r="N14" s="199"/>
    </row>
    <row r="15" spans="1:14" x14ac:dyDescent="0.25">
      <c r="A15" s="296" t="s">
        <v>386</v>
      </c>
      <c r="B15" s="646" t="s">
        <v>435</v>
      </c>
      <c r="C15" s="650">
        <v>42373</v>
      </c>
      <c r="D15" s="273">
        <f t="shared" si="1"/>
        <v>2406</v>
      </c>
      <c r="E15" s="280">
        <v>1206.5999999999999</v>
      </c>
      <c r="F15" s="73">
        <v>67.8</v>
      </c>
      <c r="G15" s="195">
        <f t="shared" si="0"/>
        <v>81807.48</v>
      </c>
      <c r="H15" s="651">
        <v>42377</v>
      </c>
      <c r="I15" s="167" t="s">
        <v>381</v>
      </c>
      <c r="K15" s="71"/>
      <c r="L15" s="199"/>
      <c r="M15" s="199"/>
      <c r="N15" s="199"/>
    </row>
    <row r="16" spans="1:14" x14ac:dyDescent="0.25">
      <c r="A16" s="296" t="s">
        <v>384</v>
      </c>
      <c r="B16" s="646" t="s">
        <v>385</v>
      </c>
      <c r="C16" s="650">
        <v>42373</v>
      </c>
      <c r="D16" s="273">
        <f t="shared" si="1"/>
        <v>2407</v>
      </c>
      <c r="E16" s="280">
        <v>510</v>
      </c>
      <c r="F16" s="73">
        <v>33</v>
      </c>
      <c r="G16" s="195">
        <f t="shared" si="0"/>
        <v>16830</v>
      </c>
      <c r="H16" s="651">
        <v>42374</v>
      </c>
      <c r="I16" s="167" t="s">
        <v>381</v>
      </c>
      <c r="K16" s="71"/>
      <c r="L16" s="199"/>
      <c r="M16" s="199"/>
      <c r="N16" s="199"/>
    </row>
    <row r="17" spans="1:14" x14ac:dyDescent="0.25">
      <c r="A17" s="296" t="s">
        <v>386</v>
      </c>
      <c r="B17" s="646" t="s">
        <v>435</v>
      </c>
      <c r="C17" s="650">
        <v>42373</v>
      </c>
      <c r="D17" s="273">
        <f t="shared" si="1"/>
        <v>2408</v>
      </c>
      <c r="E17" s="280">
        <v>394.8</v>
      </c>
      <c r="F17" s="73">
        <v>67.8</v>
      </c>
      <c r="G17" s="195">
        <f t="shared" si="0"/>
        <v>26767.439999999999</v>
      </c>
      <c r="H17" s="651">
        <v>42374</v>
      </c>
      <c r="I17" s="167" t="s">
        <v>381</v>
      </c>
      <c r="K17" s="71"/>
      <c r="L17" s="199"/>
      <c r="M17" s="199"/>
      <c r="N17" s="199"/>
    </row>
    <row r="18" spans="1:14" x14ac:dyDescent="0.25">
      <c r="A18" s="296" t="s">
        <v>424</v>
      </c>
      <c r="B18" s="646" t="s">
        <v>547</v>
      </c>
      <c r="C18" s="650">
        <v>42373</v>
      </c>
      <c r="D18" s="273">
        <f t="shared" si="1"/>
        <v>2409</v>
      </c>
      <c r="E18" s="280">
        <v>1771</v>
      </c>
      <c r="F18" s="73">
        <v>1</v>
      </c>
      <c r="G18" s="195">
        <f t="shared" si="0"/>
        <v>1771</v>
      </c>
      <c r="H18" s="651">
        <v>42373</v>
      </c>
      <c r="I18" s="167" t="s">
        <v>381</v>
      </c>
      <c r="K18" s="71"/>
      <c r="L18" s="199"/>
      <c r="M18" s="199"/>
      <c r="N18" s="199"/>
    </row>
    <row r="19" spans="1:14" x14ac:dyDescent="0.25">
      <c r="A19" s="296" t="s">
        <v>561</v>
      </c>
      <c r="B19" s="646" t="s">
        <v>396</v>
      </c>
      <c r="C19" s="650">
        <v>42373</v>
      </c>
      <c r="D19" s="273">
        <f t="shared" si="1"/>
        <v>2410</v>
      </c>
      <c r="E19" s="280">
        <v>15.74</v>
      </c>
      <c r="F19" s="73">
        <v>66</v>
      </c>
      <c r="G19" s="195">
        <f t="shared" si="0"/>
        <v>1038.8399999999999</v>
      </c>
      <c r="H19" s="651">
        <v>42373</v>
      </c>
      <c r="I19" s="167" t="s">
        <v>381</v>
      </c>
      <c r="K19" s="71"/>
      <c r="L19" s="199"/>
      <c r="M19" s="199"/>
      <c r="N19" s="199"/>
    </row>
    <row r="20" spans="1:14" ht="15.75" x14ac:dyDescent="0.25">
      <c r="A20" s="281" t="s">
        <v>562</v>
      </c>
      <c r="B20" s="653" t="s">
        <v>543</v>
      </c>
      <c r="C20" s="654">
        <v>42374</v>
      </c>
      <c r="D20" s="273">
        <f t="shared" si="1"/>
        <v>2411</v>
      </c>
      <c r="E20" s="274">
        <v>7.1</v>
      </c>
      <c r="F20" s="613">
        <v>1</v>
      </c>
      <c r="G20" s="655">
        <v>1.32</v>
      </c>
      <c r="H20" s="649">
        <v>42397</v>
      </c>
      <c r="I20" s="167" t="s">
        <v>381</v>
      </c>
      <c r="J20" s="656" t="s">
        <v>563</v>
      </c>
      <c r="K20" s="71" t="s">
        <v>564</v>
      </c>
      <c r="L20" s="199"/>
      <c r="M20" s="199"/>
      <c r="N20" s="199"/>
    </row>
    <row r="21" spans="1:14" x14ac:dyDescent="0.25">
      <c r="A21" s="285" t="s">
        <v>395</v>
      </c>
      <c r="B21" s="646" t="s">
        <v>565</v>
      </c>
      <c r="C21" s="650">
        <v>42374</v>
      </c>
      <c r="D21" s="273">
        <f t="shared" si="1"/>
        <v>2412</v>
      </c>
      <c r="E21" s="274">
        <v>10027</v>
      </c>
      <c r="F21" s="613">
        <v>1</v>
      </c>
      <c r="G21" s="39">
        <f t="shared" si="0"/>
        <v>10027</v>
      </c>
      <c r="H21" s="649">
        <v>42377</v>
      </c>
      <c r="I21" s="167" t="s">
        <v>381</v>
      </c>
      <c r="K21" s="71"/>
      <c r="L21" s="199"/>
      <c r="M21" s="199"/>
      <c r="N21" s="199"/>
    </row>
    <row r="22" spans="1:14" x14ac:dyDescent="0.25">
      <c r="A22" s="271" t="s">
        <v>386</v>
      </c>
      <c r="B22" s="646" t="s">
        <v>435</v>
      </c>
      <c r="C22" s="650">
        <v>42374</v>
      </c>
      <c r="D22" s="273">
        <f t="shared" si="1"/>
        <v>2413</v>
      </c>
      <c r="E22" s="274">
        <v>1326.9</v>
      </c>
      <c r="F22" s="613">
        <v>67.8</v>
      </c>
      <c r="G22" s="39">
        <f t="shared" si="0"/>
        <v>89963.82</v>
      </c>
      <c r="H22" s="649">
        <v>42377</v>
      </c>
      <c r="I22" s="167" t="s">
        <v>381</v>
      </c>
      <c r="K22" s="71"/>
      <c r="L22" s="199"/>
      <c r="M22" s="199"/>
      <c r="N22" s="199"/>
    </row>
    <row r="23" spans="1:14" x14ac:dyDescent="0.25">
      <c r="A23" s="271" t="s">
        <v>460</v>
      </c>
      <c r="B23" s="646"/>
      <c r="C23" s="650"/>
      <c r="D23" s="273">
        <f t="shared" si="1"/>
        <v>2414</v>
      </c>
      <c r="E23" s="274"/>
      <c r="F23" s="613"/>
      <c r="G23" s="39">
        <f t="shared" si="0"/>
        <v>0</v>
      </c>
      <c r="H23" s="649"/>
      <c r="K23" s="71"/>
      <c r="L23" s="199"/>
      <c r="M23" s="199"/>
      <c r="N23" s="199"/>
    </row>
    <row r="24" spans="1:14" x14ac:dyDescent="0.25">
      <c r="A24" s="271" t="s">
        <v>395</v>
      </c>
      <c r="B24" s="646" t="s">
        <v>566</v>
      </c>
      <c r="C24" s="650">
        <v>42374</v>
      </c>
      <c r="D24" s="273">
        <f t="shared" si="1"/>
        <v>2415</v>
      </c>
      <c r="E24" s="274">
        <v>285.5</v>
      </c>
      <c r="F24" s="613">
        <v>48</v>
      </c>
      <c r="G24" s="39">
        <f>F24*E24-2854</f>
        <v>10850</v>
      </c>
      <c r="H24" s="649"/>
      <c r="K24" s="71"/>
      <c r="L24" s="199"/>
      <c r="M24" s="199"/>
      <c r="N24" s="199"/>
    </row>
    <row r="25" spans="1:14" x14ac:dyDescent="0.25">
      <c r="A25" s="271" t="s">
        <v>460</v>
      </c>
      <c r="B25" s="646"/>
      <c r="C25" s="650"/>
      <c r="D25" s="273">
        <f t="shared" si="1"/>
        <v>2416</v>
      </c>
      <c r="E25" s="274"/>
      <c r="F25" s="613"/>
      <c r="G25" s="39">
        <f t="shared" si="0"/>
        <v>0</v>
      </c>
      <c r="H25" s="649"/>
      <c r="K25" s="71"/>
      <c r="L25" s="199"/>
      <c r="M25" s="199"/>
      <c r="N25" s="199"/>
    </row>
    <row r="26" spans="1:14" x14ac:dyDescent="0.25">
      <c r="A26" s="271" t="s">
        <v>439</v>
      </c>
      <c r="B26" s="646" t="s">
        <v>407</v>
      </c>
      <c r="C26" s="650">
        <v>42375</v>
      </c>
      <c r="D26" s="273">
        <f t="shared" si="1"/>
        <v>2417</v>
      </c>
      <c r="E26" s="280">
        <v>32</v>
      </c>
      <c r="F26" s="197">
        <v>35</v>
      </c>
      <c r="G26" s="39">
        <f t="shared" si="0"/>
        <v>1120</v>
      </c>
      <c r="H26" s="649">
        <v>42378</v>
      </c>
      <c r="I26" s="167" t="s">
        <v>381</v>
      </c>
      <c r="J26" s="184"/>
      <c r="K26" s="287"/>
      <c r="L26" s="71"/>
      <c r="M26" s="71"/>
      <c r="N26" s="199"/>
    </row>
    <row r="27" spans="1:14" x14ac:dyDescent="0.25">
      <c r="A27" s="161" t="s">
        <v>567</v>
      </c>
      <c r="B27" s="657" t="s">
        <v>404</v>
      </c>
      <c r="C27" s="650">
        <v>42375</v>
      </c>
      <c r="D27" s="273">
        <f t="shared" si="1"/>
        <v>2418</v>
      </c>
      <c r="E27" s="280">
        <v>9.4</v>
      </c>
      <c r="F27" s="197"/>
      <c r="G27" s="39">
        <v>0.94</v>
      </c>
      <c r="H27" s="649">
        <v>42397</v>
      </c>
      <c r="I27" s="167" t="s">
        <v>381</v>
      </c>
      <c r="J27" s="184"/>
      <c r="K27" s="287"/>
      <c r="L27" s="71"/>
      <c r="M27" s="71"/>
      <c r="N27" s="199"/>
    </row>
    <row r="28" spans="1:14" x14ac:dyDescent="0.25">
      <c r="A28" s="161" t="s">
        <v>568</v>
      </c>
      <c r="B28" s="657" t="s">
        <v>559</v>
      </c>
      <c r="C28" s="650">
        <v>42375</v>
      </c>
      <c r="D28" s="273">
        <f t="shared" si="1"/>
        <v>2419</v>
      </c>
      <c r="E28" s="280">
        <v>16369.6</v>
      </c>
      <c r="F28" s="197">
        <v>1</v>
      </c>
      <c r="G28" s="39">
        <f t="shared" si="0"/>
        <v>16369.6</v>
      </c>
      <c r="H28" s="649">
        <v>42375</v>
      </c>
      <c r="I28" s="167" t="s">
        <v>381</v>
      </c>
      <c r="J28" s="184"/>
      <c r="K28" s="287"/>
      <c r="L28" s="71"/>
      <c r="M28" s="71"/>
      <c r="N28" s="199"/>
    </row>
    <row r="29" spans="1:14" x14ac:dyDescent="0.25">
      <c r="A29" s="161" t="s">
        <v>386</v>
      </c>
      <c r="B29" s="657" t="s">
        <v>435</v>
      </c>
      <c r="C29" s="650">
        <v>42375</v>
      </c>
      <c r="D29" s="273">
        <f t="shared" si="1"/>
        <v>2420</v>
      </c>
      <c r="E29" s="280">
        <v>1028.9000000000001</v>
      </c>
      <c r="F29" s="197">
        <v>67.8</v>
      </c>
      <c r="G29" s="39">
        <f t="shared" si="0"/>
        <v>69759.42</v>
      </c>
      <c r="H29" s="649">
        <v>42376</v>
      </c>
      <c r="I29" s="167" t="s">
        <v>381</v>
      </c>
      <c r="J29" s="184"/>
      <c r="K29" s="287"/>
      <c r="L29" s="71"/>
      <c r="M29" s="71"/>
      <c r="N29" s="199"/>
    </row>
    <row r="30" spans="1:14" x14ac:dyDescent="0.25">
      <c r="A30" s="161" t="s">
        <v>434</v>
      </c>
      <c r="B30" s="646" t="s">
        <v>435</v>
      </c>
      <c r="C30" s="650">
        <v>42375</v>
      </c>
      <c r="D30" s="273">
        <f t="shared" si="1"/>
        <v>2421</v>
      </c>
      <c r="E30" s="280">
        <v>883.2</v>
      </c>
      <c r="F30" s="197">
        <v>68</v>
      </c>
      <c r="G30" s="39">
        <f t="shared" si="0"/>
        <v>60057.600000000006</v>
      </c>
      <c r="H30" s="649">
        <v>42375</v>
      </c>
      <c r="I30" s="89" t="s">
        <v>381</v>
      </c>
      <c r="J30" s="184"/>
      <c r="K30" s="287"/>
      <c r="L30" s="71"/>
      <c r="M30" s="71"/>
      <c r="N30" s="199"/>
    </row>
    <row r="31" spans="1:14" x14ac:dyDescent="0.25">
      <c r="A31" s="161" t="s">
        <v>384</v>
      </c>
      <c r="B31" s="646" t="s">
        <v>385</v>
      </c>
      <c r="C31" s="650">
        <v>42376</v>
      </c>
      <c r="D31" s="273">
        <f t="shared" si="1"/>
        <v>2422</v>
      </c>
      <c r="E31" s="280">
        <v>600</v>
      </c>
      <c r="F31" s="197">
        <v>33</v>
      </c>
      <c r="G31" s="39">
        <f t="shared" si="0"/>
        <v>19800</v>
      </c>
      <c r="H31" s="649">
        <v>42376</v>
      </c>
      <c r="I31" s="89" t="s">
        <v>381</v>
      </c>
      <c r="J31" s="184"/>
      <c r="K31" s="287"/>
      <c r="L31" s="71"/>
      <c r="M31" s="71"/>
      <c r="N31" s="199"/>
    </row>
    <row r="32" spans="1:14" x14ac:dyDescent="0.25">
      <c r="A32" s="161" t="s">
        <v>386</v>
      </c>
      <c r="B32" s="646" t="s">
        <v>435</v>
      </c>
      <c r="C32" s="650">
        <v>42376</v>
      </c>
      <c r="D32" s="273">
        <f t="shared" si="1"/>
        <v>2423</v>
      </c>
      <c r="E32" s="280">
        <v>1650.1</v>
      </c>
      <c r="F32" s="197">
        <v>67.8</v>
      </c>
      <c r="G32" s="39">
        <f t="shared" si="0"/>
        <v>111876.77999999998</v>
      </c>
      <c r="H32" s="649">
        <v>42376</v>
      </c>
      <c r="I32" s="89" t="s">
        <v>381</v>
      </c>
      <c r="J32" s="184"/>
      <c r="K32" s="287"/>
      <c r="L32" s="71"/>
      <c r="M32" s="71"/>
      <c r="N32" s="199"/>
    </row>
    <row r="33" spans="1:14" x14ac:dyDescent="0.25">
      <c r="A33" s="161" t="s">
        <v>373</v>
      </c>
      <c r="B33" s="646"/>
      <c r="C33" s="650"/>
      <c r="D33" s="273">
        <f t="shared" si="1"/>
        <v>2424</v>
      </c>
      <c r="E33" s="280"/>
      <c r="F33" s="197"/>
      <c r="G33" s="39">
        <f t="shared" si="0"/>
        <v>0</v>
      </c>
      <c r="H33" s="649"/>
      <c r="I33" s="89"/>
      <c r="J33" s="184"/>
      <c r="K33" s="287"/>
      <c r="L33" s="71"/>
      <c r="M33" s="71"/>
      <c r="N33" s="199"/>
    </row>
    <row r="34" spans="1:14" x14ac:dyDescent="0.25">
      <c r="A34" s="294" t="s">
        <v>373</v>
      </c>
      <c r="B34" s="646"/>
      <c r="C34" s="654"/>
      <c r="D34" s="273">
        <f t="shared" si="1"/>
        <v>2425</v>
      </c>
      <c r="E34" s="280"/>
      <c r="F34" s="197"/>
      <c r="G34" s="39">
        <f t="shared" si="0"/>
        <v>0</v>
      </c>
      <c r="H34" s="649"/>
      <c r="I34" s="159"/>
      <c r="K34" s="71"/>
      <c r="L34" s="71"/>
      <c r="M34" s="71"/>
      <c r="N34" s="199"/>
    </row>
    <row r="35" spans="1:14" x14ac:dyDescent="0.25">
      <c r="A35" s="296" t="s">
        <v>386</v>
      </c>
      <c r="B35" s="646" t="s">
        <v>435</v>
      </c>
      <c r="C35" s="650">
        <v>42377</v>
      </c>
      <c r="D35" s="273">
        <f t="shared" si="1"/>
        <v>2426</v>
      </c>
      <c r="E35" s="280">
        <v>1664.4</v>
      </c>
      <c r="F35" s="197">
        <v>67.8</v>
      </c>
      <c r="G35" s="39">
        <f t="shared" si="0"/>
        <v>112846.32</v>
      </c>
      <c r="H35" s="649">
        <v>42377</v>
      </c>
      <c r="I35" s="159" t="s">
        <v>381</v>
      </c>
      <c r="J35" s="292"/>
      <c r="K35" s="71"/>
      <c r="L35" s="71"/>
      <c r="M35" s="71"/>
      <c r="N35" s="199"/>
    </row>
    <row r="36" spans="1:14" x14ac:dyDescent="0.25">
      <c r="A36" s="296"/>
      <c r="B36" s="646"/>
      <c r="C36" s="650"/>
      <c r="D36" s="273">
        <f t="shared" si="1"/>
        <v>2427</v>
      </c>
      <c r="E36" s="280"/>
      <c r="F36" s="197"/>
      <c r="G36" s="39">
        <f t="shared" si="0"/>
        <v>0</v>
      </c>
      <c r="H36" s="649"/>
      <c r="I36" s="159"/>
      <c r="J36" s="292"/>
      <c r="K36" s="71"/>
      <c r="L36" s="71"/>
      <c r="M36" s="71"/>
      <c r="N36" s="199"/>
    </row>
    <row r="37" spans="1:14" s="6" customFormat="1" ht="15.75" x14ac:dyDescent="0.25">
      <c r="A37" s="296" t="s">
        <v>562</v>
      </c>
      <c r="B37" s="646" t="s">
        <v>569</v>
      </c>
      <c r="C37" s="650">
        <v>42377</v>
      </c>
      <c r="D37" s="273">
        <f t="shared" si="1"/>
        <v>2428</v>
      </c>
      <c r="E37" s="280">
        <v>4.9000000000000004</v>
      </c>
      <c r="F37" s="197">
        <v>1</v>
      </c>
      <c r="G37" s="39">
        <v>0</v>
      </c>
      <c r="H37" s="649">
        <v>42397</v>
      </c>
      <c r="I37" s="293" t="s">
        <v>381</v>
      </c>
      <c r="J37" s="656" t="s">
        <v>570</v>
      </c>
      <c r="K37" s="167" t="s">
        <v>564</v>
      </c>
      <c r="L37" s="167"/>
      <c r="M37" s="167"/>
    </row>
    <row r="38" spans="1:14" s="6" customFormat="1" x14ac:dyDescent="0.25">
      <c r="A38" s="296" t="s">
        <v>382</v>
      </c>
      <c r="B38" s="646" t="s">
        <v>461</v>
      </c>
      <c r="C38" s="650">
        <v>42378</v>
      </c>
      <c r="D38" s="273">
        <f t="shared" si="1"/>
        <v>2429</v>
      </c>
      <c r="E38" s="280">
        <v>30.2</v>
      </c>
      <c r="F38" s="613">
        <v>65</v>
      </c>
      <c r="G38" s="39">
        <f t="shared" si="0"/>
        <v>1963</v>
      </c>
      <c r="H38" s="649">
        <v>42378</v>
      </c>
      <c r="I38" s="293" t="s">
        <v>381</v>
      </c>
      <c r="J38" s="71"/>
      <c r="K38" s="167"/>
      <c r="L38" s="167"/>
      <c r="M38" s="167"/>
    </row>
    <row r="39" spans="1:14" s="6" customFormat="1" x14ac:dyDescent="0.25">
      <c r="A39" s="296" t="s">
        <v>571</v>
      </c>
      <c r="B39" s="646" t="s">
        <v>572</v>
      </c>
      <c r="C39" s="650">
        <v>42378</v>
      </c>
      <c r="D39" s="273">
        <f t="shared" si="1"/>
        <v>2430</v>
      </c>
      <c r="E39" s="280">
        <v>13</v>
      </c>
      <c r="F39" s="613">
        <v>67</v>
      </c>
      <c r="G39" s="39">
        <f t="shared" si="0"/>
        <v>871</v>
      </c>
      <c r="H39" s="649">
        <v>42380</v>
      </c>
      <c r="I39" s="293" t="s">
        <v>381</v>
      </c>
      <c r="J39" s="71"/>
      <c r="K39" s="167"/>
      <c r="L39" s="167"/>
      <c r="M39" s="167"/>
    </row>
    <row r="40" spans="1:14" s="6" customFormat="1" x14ac:dyDescent="0.25">
      <c r="A40" s="296" t="s">
        <v>573</v>
      </c>
      <c r="B40" s="646" t="s">
        <v>480</v>
      </c>
      <c r="C40" s="650">
        <v>42378</v>
      </c>
      <c r="D40" s="273">
        <f t="shared" si="1"/>
        <v>2431</v>
      </c>
      <c r="E40" s="280">
        <v>32.799999999999997</v>
      </c>
      <c r="F40" s="613">
        <v>38</v>
      </c>
      <c r="G40" s="39">
        <f t="shared" si="0"/>
        <v>1246.3999999999999</v>
      </c>
      <c r="H40" s="649">
        <v>42378</v>
      </c>
      <c r="I40" s="293" t="s">
        <v>381</v>
      </c>
      <c r="J40" s="71"/>
      <c r="K40" s="167"/>
      <c r="L40" s="167"/>
      <c r="M40" s="167"/>
    </row>
    <row r="41" spans="1:14" s="6" customFormat="1" x14ac:dyDescent="0.25">
      <c r="A41" s="296" t="s">
        <v>439</v>
      </c>
      <c r="B41" s="646" t="s">
        <v>574</v>
      </c>
      <c r="C41" s="650">
        <v>42378</v>
      </c>
      <c r="D41" s="273">
        <f t="shared" si="1"/>
        <v>2432</v>
      </c>
      <c r="E41" s="280">
        <v>932.1</v>
      </c>
      <c r="F41" s="73">
        <v>26.5</v>
      </c>
      <c r="G41" s="195">
        <f t="shared" si="0"/>
        <v>24700.65</v>
      </c>
      <c r="H41" s="649">
        <v>42385</v>
      </c>
      <c r="I41" s="159" t="s">
        <v>381</v>
      </c>
      <c r="J41" s="71"/>
      <c r="K41" s="167"/>
      <c r="L41" s="167"/>
      <c r="M41" s="167"/>
    </row>
    <row r="42" spans="1:14" x14ac:dyDescent="0.25">
      <c r="A42" s="296" t="s">
        <v>386</v>
      </c>
      <c r="B42" s="646" t="s">
        <v>435</v>
      </c>
      <c r="C42" s="650">
        <v>42378</v>
      </c>
      <c r="D42" s="273">
        <f t="shared" si="1"/>
        <v>2433</v>
      </c>
      <c r="E42" s="280">
        <v>1068.9000000000001</v>
      </c>
      <c r="F42" s="73">
        <v>67.8</v>
      </c>
      <c r="G42" s="195">
        <f t="shared" si="0"/>
        <v>72471.42</v>
      </c>
      <c r="H42" s="649">
        <v>42378</v>
      </c>
      <c r="I42" s="159" t="s">
        <v>381</v>
      </c>
      <c r="K42" s="71"/>
      <c r="L42" s="71"/>
      <c r="M42" s="71"/>
      <c r="N42" s="199"/>
    </row>
    <row r="43" spans="1:14" x14ac:dyDescent="0.25">
      <c r="A43" s="296" t="s">
        <v>382</v>
      </c>
      <c r="B43" s="646" t="s">
        <v>420</v>
      </c>
      <c r="C43" s="650">
        <v>42378</v>
      </c>
      <c r="D43" s="273">
        <f t="shared" si="1"/>
        <v>2434</v>
      </c>
      <c r="E43" s="280">
        <v>132.6</v>
      </c>
      <c r="F43" s="73">
        <v>27</v>
      </c>
      <c r="G43" s="195">
        <f t="shared" si="0"/>
        <v>3580.2</v>
      </c>
      <c r="H43" s="649">
        <v>42378</v>
      </c>
      <c r="I43" s="159" t="s">
        <v>381</v>
      </c>
      <c r="K43" s="71"/>
      <c r="L43" s="71"/>
      <c r="M43" s="71"/>
      <c r="N43" s="199"/>
    </row>
    <row r="44" spans="1:14" x14ac:dyDescent="0.25">
      <c r="A44" s="296" t="s">
        <v>382</v>
      </c>
      <c r="B44" s="646" t="s">
        <v>383</v>
      </c>
      <c r="C44" s="647">
        <v>42378</v>
      </c>
      <c r="D44" s="273">
        <v>2434</v>
      </c>
      <c r="E44" s="280">
        <v>112</v>
      </c>
      <c r="F44" s="73">
        <v>45</v>
      </c>
      <c r="G44" s="195">
        <f t="shared" si="0"/>
        <v>5040</v>
      </c>
      <c r="H44" s="649">
        <v>42378</v>
      </c>
      <c r="I44" s="159" t="s">
        <v>381</v>
      </c>
      <c r="K44" s="71"/>
      <c r="L44" s="71"/>
      <c r="M44" s="71"/>
      <c r="N44" s="199"/>
    </row>
    <row r="45" spans="1:14" x14ac:dyDescent="0.25">
      <c r="A45" s="296" t="s">
        <v>531</v>
      </c>
      <c r="B45" s="658" t="s">
        <v>547</v>
      </c>
      <c r="C45" s="173">
        <v>42379</v>
      </c>
      <c r="D45" s="273">
        <f>D43+1</f>
        <v>2435</v>
      </c>
      <c r="E45" s="280">
        <v>2594</v>
      </c>
      <c r="F45" s="73">
        <v>1</v>
      </c>
      <c r="G45" s="195">
        <f t="shared" si="0"/>
        <v>2594</v>
      </c>
      <c r="H45" s="649">
        <v>42379</v>
      </c>
      <c r="I45" s="159" t="s">
        <v>381</v>
      </c>
      <c r="K45" s="71"/>
      <c r="L45" s="71"/>
      <c r="M45" s="71"/>
      <c r="N45" s="199"/>
    </row>
    <row r="46" spans="1:14" x14ac:dyDescent="0.25">
      <c r="A46" s="296" t="s">
        <v>405</v>
      </c>
      <c r="B46" s="646" t="s">
        <v>575</v>
      </c>
      <c r="C46" s="647">
        <v>42379</v>
      </c>
      <c r="D46" s="273">
        <f t="shared" si="1"/>
        <v>2436</v>
      </c>
      <c r="E46" s="280">
        <v>143.30000000000001</v>
      </c>
      <c r="F46" s="73">
        <v>90</v>
      </c>
      <c r="G46" s="195">
        <f t="shared" si="0"/>
        <v>12897.000000000002</v>
      </c>
      <c r="H46" s="649">
        <v>42383</v>
      </c>
      <c r="I46" s="159" t="s">
        <v>381</v>
      </c>
      <c r="K46" s="71"/>
      <c r="L46" s="71"/>
      <c r="M46" s="71"/>
      <c r="N46" s="199"/>
    </row>
    <row r="47" spans="1:14" x14ac:dyDescent="0.25">
      <c r="A47" s="297" t="s">
        <v>395</v>
      </c>
      <c r="B47" s="646" t="s">
        <v>576</v>
      </c>
      <c r="C47" s="647">
        <v>42379</v>
      </c>
      <c r="D47" s="273">
        <f t="shared" si="1"/>
        <v>2437</v>
      </c>
      <c r="E47" s="280">
        <v>455</v>
      </c>
      <c r="F47" s="73">
        <v>39.625</v>
      </c>
      <c r="G47" s="195">
        <f t="shared" si="0"/>
        <v>18029.375</v>
      </c>
      <c r="H47" s="649">
        <v>42383</v>
      </c>
      <c r="I47" s="159" t="s">
        <v>381</v>
      </c>
      <c r="K47" s="71"/>
      <c r="L47" s="71"/>
      <c r="M47" s="71"/>
      <c r="N47" s="199"/>
    </row>
    <row r="48" spans="1:14" x14ac:dyDescent="0.25">
      <c r="A48" s="296" t="s">
        <v>384</v>
      </c>
      <c r="B48" s="646" t="s">
        <v>385</v>
      </c>
      <c r="C48" s="647">
        <v>42380</v>
      </c>
      <c r="D48" s="273">
        <f t="shared" si="1"/>
        <v>2438</v>
      </c>
      <c r="E48" s="280">
        <v>410</v>
      </c>
      <c r="F48" s="73">
        <v>33</v>
      </c>
      <c r="G48" s="195">
        <f t="shared" si="0"/>
        <v>13530</v>
      </c>
      <c r="H48" s="649">
        <v>42380</v>
      </c>
      <c r="I48" s="159" t="s">
        <v>381</v>
      </c>
      <c r="K48" s="71"/>
      <c r="L48" s="71"/>
      <c r="M48" s="71"/>
      <c r="N48" s="199"/>
    </row>
    <row r="49" spans="1:14" x14ac:dyDescent="0.25">
      <c r="A49" s="296" t="s">
        <v>386</v>
      </c>
      <c r="B49" s="646" t="s">
        <v>435</v>
      </c>
      <c r="C49" s="647">
        <v>42380</v>
      </c>
      <c r="D49" s="273">
        <f t="shared" si="1"/>
        <v>2439</v>
      </c>
      <c r="E49" s="280">
        <v>1775.3</v>
      </c>
      <c r="F49" s="73">
        <v>67.8</v>
      </c>
      <c r="G49" s="195">
        <f t="shared" si="0"/>
        <v>120365.34</v>
      </c>
      <c r="H49" s="649">
        <v>42380</v>
      </c>
      <c r="I49" s="159" t="s">
        <v>381</v>
      </c>
      <c r="K49" s="71"/>
      <c r="L49" s="71"/>
      <c r="M49" s="71"/>
      <c r="N49" s="199"/>
    </row>
    <row r="50" spans="1:14" x14ac:dyDescent="0.25">
      <c r="A50" s="296" t="s">
        <v>395</v>
      </c>
      <c r="B50" s="646" t="s">
        <v>574</v>
      </c>
      <c r="C50" s="647">
        <v>42380</v>
      </c>
      <c r="D50" s="273">
        <f t="shared" si="1"/>
        <v>2440</v>
      </c>
      <c r="E50" s="280">
        <f>11878.2+10619</f>
        <v>22497.200000000001</v>
      </c>
      <c r="F50" s="73">
        <v>29.043399999999998</v>
      </c>
      <c r="G50" s="195">
        <f t="shared" si="0"/>
        <v>653395.17848</v>
      </c>
      <c r="H50" s="684">
        <v>42486</v>
      </c>
      <c r="I50" s="685" t="s">
        <v>381</v>
      </c>
      <c r="K50" s="71"/>
      <c r="L50" s="71"/>
      <c r="M50" s="71"/>
      <c r="N50" s="199"/>
    </row>
    <row r="51" spans="1:14" x14ac:dyDescent="0.25">
      <c r="A51" s="296" t="s">
        <v>405</v>
      </c>
      <c r="B51" s="646" t="s">
        <v>575</v>
      </c>
      <c r="C51" s="647">
        <v>42380</v>
      </c>
      <c r="D51" s="273">
        <f t="shared" si="1"/>
        <v>2441</v>
      </c>
      <c r="E51" s="280">
        <v>130.69999999999999</v>
      </c>
      <c r="F51" s="73">
        <v>88.83</v>
      </c>
      <c r="G51" s="195">
        <f t="shared" si="0"/>
        <v>11610.080999999998</v>
      </c>
      <c r="H51" s="649">
        <v>42383</v>
      </c>
      <c r="I51" s="159" t="s">
        <v>381</v>
      </c>
      <c r="K51" s="71"/>
      <c r="L51" s="71"/>
      <c r="M51" s="71"/>
      <c r="N51" s="199"/>
    </row>
    <row r="52" spans="1:14" x14ac:dyDescent="0.25">
      <c r="A52" s="296" t="s">
        <v>403</v>
      </c>
      <c r="B52" s="658" t="s">
        <v>577</v>
      </c>
      <c r="C52" s="173">
        <v>42381</v>
      </c>
      <c r="D52" s="273">
        <f t="shared" si="1"/>
        <v>2442</v>
      </c>
      <c r="E52" s="280">
        <v>62.8</v>
      </c>
      <c r="F52" s="73">
        <v>33</v>
      </c>
      <c r="G52" s="195">
        <f t="shared" si="0"/>
        <v>2072.4</v>
      </c>
      <c r="H52" s="649">
        <v>42381</v>
      </c>
      <c r="I52" s="159" t="s">
        <v>381</v>
      </c>
      <c r="K52" s="71"/>
      <c r="L52" s="71"/>
      <c r="M52" s="71"/>
      <c r="N52" s="199"/>
    </row>
    <row r="53" spans="1:14" x14ac:dyDescent="0.25">
      <c r="A53" s="296" t="s">
        <v>386</v>
      </c>
      <c r="B53" s="646" t="s">
        <v>435</v>
      </c>
      <c r="C53" s="647">
        <v>42381</v>
      </c>
      <c r="D53" s="273">
        <f t="shared" si="1"/>
        <v>2443</v>
      </c>
      <c r="E53" s="280">
        <v>937.1</v>
      </c>
      <c r="F53" s="73">
        <v>67.8</v>
      </c>
      <c r="G53" s="195">
        <f t="shared" si="0"/>
        <v>63535.38</v>
      </c>
      <c r="H53" s="649">
        <v>42381</v>
      </c>
      <c r="I53" s="159" t="s">
        <v>381</v>
      </c>
      <c r="K53" s="71"/>
      <c r="L53" s="71"/>
      <c r="M53" s="71"/>
      <c r="N53" s="199"/>
    </row>
    <row r="54" spans="1:14" x14ac:dyDescent="0.25">
      <c r="A54" s="296" t="s">
        <v>382</v>
      </c>
      <c r="B54" s="646" t="s">
        <v>420</v>
      </c>
      <c r="C54" s="647">
        <v>42381</v>
      </c>
      <c r="D54" s="273">
        <f t="shared" si="1"/>
        <v>2444</v>
      </c>
      <c r="E54" s="280">
        <v>100</v>
      </c>
      <c r="F54" s="73">
        <v>45</v>
      </c>
      <c r="G54" s="195">
        <f t="shared" si="0"/>
        <v>4500</v>
      </c>
      <c r="H54" s="649">
        <v>42381</v>
      </c>
      <c r="I54" s="167" t="s">
        <v>381</v>
      </c>
      <c r="K54" s="71"/>
      <c r="L54" s="71"/>
      <c r="M54" s="71"/>
      <c r="N54" s="199"/>
    </row>
    <row r="55" spans="1:14" x14ac:dyDescent="0.25">
      <c r="A55" s="296" t="s">
        <v>395</v>
      </c>
      <c r="B55" s="646" t="s">
        <v>565</v>
      </c>
      <c r="C55" s="647">
        <v>42381</v>
      </c>
      <c r="D55" s="273">
        <f t="shared" si="1"/>
        <v>2445</v>
      </c>
      <c r="E55" s="280">
        <v>5976</v>
      </c>
      <c r="F55" s="73">
        <v>1</v>
      </c>
      <c r="G55" s="195">
        <f t="shared" si="0"/>
        <v>5976</v>
      </c>
      <c r="H55" s="649">
        <v>42391</v>
      </c>
      <c r="I55" s="167" t="s">
        <v>381</v>
      </c>
      <c r="J55" s="71" t="s">
        <v>578</v>
      </c>
      <c r="K55" s="71"/>
      <c r="L55" s="71"/>
      <c r="M55" s="71"/>
      <c r="N55" s="199"/>
    </row>
    <row r="56" spans="1:14" x14ac:dyDescent="0.25">
      <c r="A56" s="296" t="s">
        <v>399</v>
      </c>
      <c r="B56" s="646" t="s">
        <v>579</v>
      </c>
      <c r="C56" s="647">
        <v>42382</v>
      </c>
      <c r="D56" s="273">
        <f t="shared" si="1"/>
        <v>2446</v>
      </c>
      <c r="E56" s="280">
        <v>323.8</v>
      </c>
      <c r="F56" s="73">
        <v>35</v>
      </c>
      <c r="G56" s="195">
        <f t="shared" si="0"/>
        <v>11333</v>
      </c>
      <c r="H56" s="649">
        <v>42382</v>
      </c>
      <c r="I56" s="159" t="s">
        <v>381</v>
      </c>
      <c r="K56" s="71"/>
      <c r="L56" s="71"/>
      <c r="M56" s="71"/>
      <c r="N56" s="199"/>
    </row>
    <row r="57" spans="1:14" x14ac:dyDescent="0.25">
      <c r="A57" s="296"/>
      <c r="B57" s="646"/>
      <c r="C57" s="647"/>
      <c r="D57" s="273">
        <f t="shared" si="1"/>
        <v>2447</v>
      </c>
      <c r="E57" s="280"/>
      <c r="F57" s="73"/>
      <c r="G57" s="195">
        <f t="shared" si="0"/>
        <v>0</v>
      </c>
      <c r="H57" s="649"/>
      <c r="I57" s="159"/>
      <c r="J57" s="167"/>
      <c r="K57" s="71"/>
      <c r="L57" s="71"/>
      <c r="M57" s="71"/>
      <c r="N57" s="199"/>
    </row>
    <row r="58" spans="1:14" x14ac:dyDescent="0.25">
      <c r="A58" s="296" t="s">
        <v>386</v>
      </c>
      <c r="B58" s="646" t="s">
        <v>435</v>
      </c>
      <c r="C58" s="647">
        <v>42382</v>
      </c>
      <c r="D58" s="273">
        <f t="shared" si="1"/>
        <v>2448</v>
      </c>
      <c r="E58" s="280">
        <v>564.4</v>
      </c>
      <c r="F58" s="73">
        <v>67.8</v>
      </c>
      <c r="G58" s="195">
        <f t="shared" si="0"/>
        <v>38266.32</v>
      </c>
      <c r="H58" s="649">
        <v>42382</v>
      </c>
      <c r="I58" s="159" t="s">
        <v>381</v>
      </c>
      <c r="K58" s="71"/>
      <c r="L58" s="71"/>
      <c r="M58" s="71"/>
      <c r="N58" s="199"/>
    </row>
    <row r="59" spans="1:14" ht="15.75" x14ac:dyDescent="0.25">
      <c r="A59" s="299" t="s">
        <v>382</v>
      </c>
      <c r="B59" s="646" t="s">
        <v>461</v>
      </c>
      <c r="C59" s="647">
        <v>42381</v>
      </c>
      <c r="D59" s="273">
        <f t="shared" si="1"/>
        <v>2449</v>
      </c>
      <c r="E59" s="280">
        <v>70.400000000000006</v>
      </c>
      <c r="F59" s="73">
        <v>65</v>
      </c>
      <c r="G59" s="195">
        <f t="shared" si="0"/>
        <v>4576</v>
      </c>
      <c r="H59" s="649">
        <v>42383</v>
      </c>
      <c r="I59" s="159" t="s">
        <v>381</v>
      </c>
      <c r="J59" s="167"/>
      <c r="K59" s="71"/>
      <c r="L59" s="71"/>
      <c r="M59" s="71"/>
      <c r="N59" s="199"/>
    </row>
    <row r="60" spans="1:14" ht="15.75" x14ac:dyDescent="0.25">
      <c r="A60" s="299" t="s">
        <v>580</v>
      </c>
      <c r="B60" s="646" t="s">
        <v>478</v>
      </c>
      <c r="C60" s="647">
        <v>42382</v>
      </c>
      <c r="D60" s="273">
        <f t="shared" si="1"/>
        <v>2450</v>
      </c>
      <c r="E60" s="280">
        <v>14907</v>
      </c>
      <c r="F60" s="73">
        <v>1</v>
      </c>
      <c r="G60" s="195">
        <f t="shared" si="0"/>
        <v>14907</v>
      </c>
      <c r="H60" s="649">
        <v>42382</v>
      </c>
      <c r="I60" s="159" t="s">
        <v>381</v>
      </c>
      <c r="J60" s="167"/>
      <c r="K60" s="71"/>
      <c r="L60" s="71"/>
      <c r="M60" s="71"/>
      <c r="N60" s="199"/>
    </row>
    <row r="61" spans="1:14" ht="15.75" x14ac:dyDescent="0.25">
      <c r="A61" s="299" t="s">
        <v>581</v>
      </c>
      <c r="B61" s="646" t="s">
        <v>582</v>
      </c>
      <c r="C61" s="647">
        <v>42382</v>
      </c>
      <c r="D61" s="273">
        <f t="shared" si="1"/>
        <v>2451</v>
      </c>
      <c r="E61" s="280">
        <v>11.8</v>
      </c>
      <c r="F61" s="73">
        <v>15</v>
      </c>
      <c r="G61" s="195">
        <f>F61*E61+17.3*21</f>
        <v>540.29999999999995</v>
      </c>
      <c r="H61" s="649">
        <v>42382</v>
      </c>
      <c r="I61" s="159" t="s">
        <v>381</v>
      </c>
      <c r="J61" s="167"/>
      <c r="K61" s="71"/>
      <c r="L61" s="71"/>
      <c r="M61" s="71"/>
      <c r="N61" s="199"/>
    </row>
    <row r="62" spans="1:14" x14ac:dyDescent="0.25">
      <c r="A62" s="296" t="s">
        <v>434</v>
      </c>
      <c r="B62" s="657" t="s">
        <v>435</v>
      </c>
      <c r="C62" s="647">
        <v>42382</v>
      </c>
      <c r="D62" s="273">
        <f t="shared" si="1"/>
        <v>2452</v>
      </c>
      <c r="E62" s="280">
        <v>867.7</v>
      </c>
      <c r="F62" s="73">
        <v>68</v>
      </c>
      <c r="G62" s="195">
        <f t="shared" si="0"/>
        <v>59003.600000000006</v>
      </c>
      <c r="H62" s="649">
        <v>42387</v>
      </c>
      <c r="I62" s="159" t="s">
        <v>381</v>
      </c>
      <c r="K62" s="71"/>
      <c r="L62" s="71"/>
      <c r="M62" s="71"/>
      <c r="N62" s="199"/>
    </row>
    <row r="63" spans="1:14" x14ac:dyDescent="0.25">
      <c r="A63" s="296" t="s">
        <v>583</v>
      </c>
      <c r="B63" s="657" t="s">
        <v>584</v>
      </c>
      <c r="C63" s="647">
        <v>42383</v>
      </c>
      <c r="D63" s="273">
        <f t="shared" si="1"/>
        <v>2453</v>
      </c>
      <c r="E63" s="280">
        <v>5</v>
      </c>
      <c r="F63" s="73">
        <v>38</v>
      </c>
      <c r="G63" s="195">
        <f t="shared" si="0"/>
        <v>190</v>
      </c>
      <c r="H63" s="649">
        <v>42383</v>
      </c>
      <c r="I63" s="159" t="s">
        <v>381</v>
      </c>
      <c r="K63" s="71"/>
      <c r="L63" s="71"/>
      <c r="M63" s="71"/>
      <c r="N63" s="199"/>
    </row>
    <row r="64" spans="1:14" x14ac:dyDescent="0.25">
      <c r="A64" s="296" t="s">
        <v>460</v>
      </c>
      <c r="B64" s="657"/>
      <c r="C64" s="647"/>
      <c r="D64" s="273">
        <f t="shared" si="1"/>
        <v>2454</v>
      </c>
      <c r="E64" s="280"/>
      <c r="F64" s="73"/>
      <c r="G64" s="195">
        <f t="shared" si="0"/>
        <v>0</v>
      </c>
      <c r="H64" s="649"/>
      <c r="I64" s="159"/>
      <c r="K64" s="71"/>
      <c r="L64" s="71"/>
      <c r="M64" s="71"/>
      <c r="N64" s="199"/>
    </row>
    <row r="65" spans="1:14" x14ac:dyDescent="0.25">
      <c r="A65" s="296" t="s">
        <v>460</v>
      </c>
      <c r="B65" s="646"/>
      <c r="C65" s="647"/>
      <c r="D65" s="273">
        <f t="shared" si="1"/>
        <v>2455</v>
      </c>
      <c r="E65" s="280"/>
      <c r="F65" s="73"/>
      <c r="G65" s="195">
        <f t="shared" si="0"/>
        <v>0</v>
      </c>
      <c r="H65" s="649"/>
      <c r="I65" s="159"/>
      <c r="J65" s="167"/>
      <c r="K65" s="71"/>
      <c r="L65" s="71"/>
      <c r="M65" s="71"/>
      <c r="N65" s="199"/>
    </row>
    <row r="66" spans="1:14" x14ac:dyDescent="0.25">
      <c r="A66" s="296" t="s">
        <v>585</v>
      </c>
      <c r="B66" s="646" t="s">
        <v>586</v>
      </c>
      <c r="C66" s="647">
        <v>42383</v>
      </c>
      <c r="D66" s="273">
        <f t="shared" si="1"/>
        <v>2456</v>
      </c>
      <c r="E66" s="280">
        <v>35.200000000000003</v>
      </c>
      <c r="F66" s="73">
        <v>76</v>
      </c>
      <c r="G66" s="195">
        <f t="shared" si="0"/>
        <v>2675.2000000000003</v>
      </c>
      <c r="H66" s="649">
        <v>42383</v>
      </c>
      <c r="I66" s="159" t="s">
        <v>381</v>
      </c>
      <c r="J66" s="167"/>
      <c r="K66" s="71"/>
      <c r="L66" s="71"/>
      <c r="M66" s="71"/>
      <c r="N66" s="199"/>
    </row>
    <row r="67" spans="1:14" x14ac:dyDescent="0.25">
      <c r="A67" s="296" t="s">
        <v>386</v>
      </c>
      <c r="B67" s="646" t="s">
        <v>435</v>
      </c>
      <c r="C67" s="647">
        <v>42383</v>
      </c>
      <c r="D67" s="273">
        <f t="shared" si="1"/>
        <v>2457</v>
      </c>
      <c r="E67" s="280">
        <v>1673.3</v>
      </c>
      <c r="F67" s="73">
        <v>68</v>
      </c>
      <c r="G67" s="195">
        <f t="shared" si="0"/>
        <v>113784.4</v>
      </c>
      <c r="H67" s="649">
        <v>42383</v>
      </c>
      <c r="I67" s="159" t="s">
        <v>381</v>
      </c>
      <c r="J67" s="167"/>
      <c r="K67" s="71"/>
      <c r="L67" s="71"/>
      <c r="M67" s="71"/>
      <c r="N67" s="199"/>
    </row>
    <row r="68" spans="1:14" x14ac:dyDescent="0.25">
      <c r="A68" s="296" t="s">
        <v>587</v>
      </c>
      <c r="B68" s="646" t="s">
        <v>435</v>
      </c>
      <c r="C68" s="647">
        <v>42383</v>
      </c>
      <c r="D68" s="273">
        <f t="shared" si="1"/>
        <v>2458</v>
      </c>
      <c r="E68" s="280">
        <v>318</v>
      </c>
      <c r="F68" s="73">
        <v>67</v>
      </c>
      <c r="G68" s="195">
        <f t="shared" si="0"/>
        <v>21306</v>
      </c>
      <c r="H68" s="649"/>
      <c r="I68" s="159"/>
      <c r="J68" s="167"/>
      <c r="K68" s="71"/>
      <c r="L68" s="71"/>
      <c r="M68" s="71"/>
      <c r="N68" s="199"/>
    </row>
    <row r="69" spans="1:14" x14ac:dyDescent="0.25">
      <c r="A69" s="296" t="s">
        <v>395</v>
      </c>
      <c r="B69" s="646" t="s">
        <v>559</v>
      </c>
      <c r="C69" s="647">
        <v>42383</v>
      </c>
      <c r="D69" s="273">
        <f t="shared" si="1"/>
        <v>2459</v>
      </c>
      <c r="E69" s="280">
        <v>22278.799999999999</v>
      </c>
      <c r="F69" s="73">
        <v>1</v>
      </c>
      <c r="G69" s="195">
        <f t="shared" si="0"/>
        <v>22278.799999999999</v>
      </c>
      <c r="H69" s="649">
        <v>42384</v>
      </c>
      <c r="I69" s="159" t="s">
        <v>381</v>
      </c>
      <c r="K69" s="71"/>
      <c r="L69" s="71"/>
      <c r="M69" s="71"/>
      <c r="N69" s="199"/>
    </row>
    <row r="70" spans="1:14" x14ac:dyDescent="0.25">
      <c r="A70" s="296" t="s">
        <v>386</v>
      </c>
      <c r="B70" s="646" t="s">
        <v>435</v>
      </c>
      <c r="C70" s="647">
        <v>42384</v>
      </c>
      <c r="D70" s="273">
        <f t="shared" si="1"/>
        <v>2460</v>
      </c>
      <c r="E70" s="280">
        <v>1284.2</v>
      </c>
      <c r="F70" s="73">
        <v>68</v>
      </c>
      <c r="G70" s="195">
        <f t="shared" si="0"/>
        <v>87325.6</v>
      </c>
      <c r="H70" s="651">
        <v>42384</v>
      </c>
      <c r="I70" s="159" t="s">
        <v>381</v>
      </c>
      <c r="J70" s="167"/>
      <c r="K70" s="71"/>
      <c r="L70" s="71"/>
      <c r="M70" s="71"/>
      <c r="N70" s="199"/>
    </row>
    <row r="71" spans="1:14" ht="17.25" customHeight="1" x14ac:dyDescent="0.25">
      <c r="A71" s="296" t="s">
        <v>386</v>
      </c>
      <c r="B71" s="659" t="s">
        <v>435</v>
      </c>
      <c r="C71" s="647">
        <v>42384</v>
      </c>
      <c r="D71" s="273">
        <f t="shared" ref="D71:D72" si="2">D70+1</f>
        <v>2461</v>
      </c>
      <c r="E71" s="660">
        <v>768.7</v>
      </c>
      <c r="F71" s="303">
        <v>68</v>
      </c>
      <c r="G71" s="195">
        <f t="shared" si="0"/>
        <v>52271.600000000006</v>
      </c>
      <c r="H71" s="661">
        <v>42384</v>
      </c>
      <c r="I71" s="305" t="s">
        <v>381</v>
      </c>
      <c r="J71" s="306"/>
      <c r="K71" s="307"/>
      <c r="L71" s="308"/>
      <c r="M71" s="308"/>
      <c r="N71" s="308"/>
    </row>
    <row r="72" spans="1:14" x14ac:dyDescent="0.25">
      <c r="A72" s="296" t="s">
        <v>382</v>
      </c>
      <c r="B72" s="646" t="s">
        <v>558</v>
      </c>
      <c r="C72" s="647">
        <v>42385</v>
      </c>
      <c r="D72" s="652">
        <f t="shared" si="2"/>
        <v>2462</v>
      </c>
      <c r="E72" s="280">
        <v>114.2</v>
      </c>
      <c r="F72" s="73">
        <v>45</v>
      </c>
      <c r="G72" s="195">
        <f t="shared" si="0"/>
        <v>5139</v>
      </c>
      <c r="H72" s="651">
        <v>42385</v>
      </c>
      <c r="I72" s="167" t="s">
        <v>381</v>
      </c>
      <c r="K72" s="309"/>
      <c r="L72" s="309"/>
      <c r="M72" s="309"/>
      <c r="N72" s="309"/>
    </row>
    <row r="73" spans="1:14" x14ac:dyDescent="0.25">
      <c r="A73" s="296" t="s">
        <v>382</v>
      </c>
      <c r="B73" s="646" t="s">
        <v>588</v>
      </c>
      <c r="C73" s="647">
        <v>42385</v>
      </c>
      <c r="D73" s="652">
        <v>2462</v>
      </c>
      <c r="E73" s="280">
        <v>112.2</v>
      </c>
      <c r="F73" s="73">
        <v>27</v>
      </c>
      <c r="G73" s="195">
        <f t="shared" si="0"/>
        <v>3029.4</v>
      </c>
      <c r="H73" s="651">
        <v>42385</v>
      </c>
      <c r="I73" s="167" t="s">
        <v>381</v>
      </c>
      <c r="K73" s="309"/>
      <c r="L73" s="309"/>
      <c r="M73" s="309"/>
      <c r="N73" s="309"/>
    </row>
    <row r="74" spans="1:14" x14ac:dyDescent="0.25">
      <c r="A74" s="296" t="s">
        <v>384</v>
      </c>
      <c r="B74" s="646" t="s">
        <v>385</v>
      </c>
      <c r="C74" s="647">
        <v>42385</v>
      </c>
      <c r="D74" s="273">
        <f>D72+1</f>
        <v>2463</v>
      </c>
      <c r="E74" s="280">
        <v>600</v>
      </c>
      <c r="F74" s="73">
        <v>33</v>
      </c>
      <c r="G74" s="195">
        <f t="shared" si="0"/>
        <v>19800</v>
      </c>
      <c r="H74" s="651">
        <v>42385</v>
      </c>
      <c r="I74" s="167" t="s">
        <v>381</v>
      </c>
      <c r="K74" s="309"/>
      <c r="L74" s="309"/>
      <c r="M74" s="309"/>
      <c r="N74" s="309"/>
    </row>
    <row r="75" spans="1:14" x14ac:dyDescent="0.25">
      <c r="A75" s="296" t="s">
        <v>580</v>
      </c>
      <c r="B75" s="662" t="s">
        <v>559</v>
      </c>
      <c r="C75" s="647">
        <v>42385</v>
      </c>
      <c r="D75" s="273">
        <f t="shared" ref="D75:D124" si="3">D74+1</f>
        <v>2464</v>
      </c>
      <c r="E75" s="280">
        <v>12500.4</v>
      </c>
      <c r="F75" s="73">
        <v>1</v>
      </c>
      <c r="G75" s="195">
        <f t="shared" si="0"/>
        <v>12500.4</v>
      </c>
      <c r="H75" s="651">
        <v>42385</v>
      </c>
      <c r="I75" s="167" t="s">
        <v>381</v>
      </c>
      <c r="J75" s="71" t="s">
        <v>589</v>
      </c>
      <c r="K75" s="71"/>
      <c r="L75" s="71"/>
      <c r="M75" s="71"/>
      <c r="N75" s="199"/>
    </row>
    <row r="76" spans="1:14" x14ac:dyDescent="0.25">
      <c r="A76" s="296" t="s">
        <v>395</v>
      </c>
      <c r="B76" s="662" t="s">
        <v>590</v>
      </c>
      <c r="C76" s="647">
        <v>42385</v>
      </c>
      <c r="D76" s="273">
        <f t="shared" si="3"/>
        <v>2465</v>
      </c>
      <c r="E76" s="280">
        <v>71.5</v>
      </c>
      <c r="F76" s="73">
        <v>38</v>
      </c>
      <c r="G76" s="195">
        <f t="shared" si="0"/>
        <v>2717</v>
      </c>
      <c r="H76" s="651">
        <v>42385</v>
      </c>
      <c r="I76" s="167" t="s">
        <v>381</v>
      </c>
      <c r="K76" s="71"/>
      <c r="L76" s="71"/>
      <c r="M76" s="71"/>
      <c r="N76" s="199"/>
    </row>
    <row r="77" spans="1:14" x14ac:dyDescent="0.25">
      <c r="A77" s="296" t="s">
        <v>591</v>
      </c>
      <c r="B77" s="646" t="s">
        <v>396</v>
      </c>
      <c r="C77" s="647">
        <v>42378</v>
      </c>
      <c r="D77" s="273">
        <f t="shared" si="3"/>
        <v>2466</v>
      </c>
      <c r="E77" s="280">
        <v>24.17</v>
      </c>
      <c r="F77" s="73">
        <v>66</v>
      </c>
      <c r="G77" s="195">
        <f t="shared" si="0"/>
        <v>1595.22</v>
      </c>
      <c r="H77" s="663">
        <v>42403</v>
      </c>
      <c r="I77" s="664" t="s">
        <v>381</v>
      </c>
      <c r="J77" s="665" t="s">
        <v>592</v>
      </c>
      <c r="K77" s="71"/>
      <c r="L77" s="71"/>
      <c r="M77" s="71"/>
      <c r="N77" s="199"/>
    </row>
    <row r="78" spans="1:14" x14ac:dyDescent="0.25">
      <c r="A78" s="296" t="s">
        <v>382</v>
      </c>
      <c r="B78" s="646" t="s">
        <v>565</v>
      </c>
      <c r="C78" s="647">
        <v>42386</v>
      </c>
      <c r="D78" s="273">
        <f t="shared" si="3"/>
        <v>2467</v>
      </c>
      <c r="E78" s="280">
        <v>9060</v>
      </c>
      <c r="F78" s="73">
        <v>1</v>
      </c>
      <c r="G78" s="195">
        <f t="shared" si="0"/>
        <v>9060</v>
      </c>
      <c r="H78" s="651">
        <v>42390</v>
      </c>
      <c r="I78" s="167" t="s">
        <v>381</v>
      </c>
      <c r="K78" s="71"/>
      <c r="L78" s="71"/>
      <c r="M78" s="71"/>
      <c r="N78" s="199"/>
    </row>
    <row r="79" spans="1:14" x14ac:dyDescent="0.25">
      <c r="A79" s="297" t="s">
        <v>424</v>
      </c>
      <c r="B79" s="646" t="s">
        <v>547</v>
      </c>
      <c r="C79" s="647">
        <v>42386</v>
      </c>
      <c r="D79" s="273">
        <f t="shared" si="3"/>
        <v>2468</v>
      </c>
      <c r="E79" s="280">
        <v>2838</v>
      </c>
      <c r="F79" s="73">
        <v>1</v>
      </c>
      <c r="G79" s="195">
        <f t="shared" si="0"/>
        <v>2838</v>
      </c>
      <c r="H79" s="651">
        <v>42386</v>
      </c>
      <c r="I79" s="167" t="s">
        <v>381</v>
      </c>
      <c r="J79" s="167"/>
      <c r="K79" s="71"/>
      <c r="L79" s="71"/>
      <c r="M79" s="71"/>
      <c r="N79" s="199"/>
    </row>
    <row r="80" spans="1:14" x14ac:dyDescent="0.25">
      <c r="A80" s="296" t="s">
        <v>395</v>
      </c>
      <c r="B80" s="646" t="s">
        <v>593</v>
      </c>
      <c r="C80" s="647">
        <v>42386</v>
      </c>
      <c r="D80" s="273">
        <f t="shared" si="3"/>
        <v>2469</v>
      </c>
      <c r="E80" s="280">
        <v>204.8</v>
      </c>
      <c r="F80" s="73">
        <v>48</v>
      </c>
      <c r="G80" s="195">
        <f t="shared" si="0"/>
        <v>9830.4000000000015</v>
      </c>
      <c r="H80" s="651">
        <v>42392</v>
      </c>
      <c r="I80" s="167" t="s">
        <v>381</v>
      </c>
      <c r="J80" s="167" t="s">
        <v>594</v>
      </c>
      <c r="K80" s="71"/>
      <c r="L80" s="71"/>
      <c r="M80" s="71"/>
      <c r="N80" s="199"/>
    </row>
    <row r="81" spans="1:14" x14ac:dyDescent="0.25">
      <c r="A81" s="296" t="s">
        <v>595</v>
      </c>
      <c r="B81" s="646" t="s">
        <v>596</v>
      </c>
      <c r="C81" s="647">
        <v>42387</v>
      </c>
      <c r="D81" s="273">
        <f t="shared" si="3"/>
        <v>2470</v>
      </c>
      <c r="E81" s="280">
        <v>4.7</v>
      </c>
      <c r="F81" s="73">
        <v>17</v>
      </c>
      <c r="G81" s="195">
        <f t="shared" si="0"/>
        <v>79.900000000000006</v>
      </c>
      <c r="H81" s="651">
        <v>42387</v>
      </c>
      <c r="I81" s="167" t="s">
        <v>381</v>
      </c>
      <c r="J81" s="167"/>
      <c r="K81" s="71"/>
      <c r="L81" s="71"/>
      <c r="M81" s="71"/>
      <c r="N81" s="199"/>
    </row>
    <row r="82" spans="1:14" x14ac:dyDescent="0.25">
      <c r="A82" s="296" t="s">
        <v>384</v>
      </c>
      <c r="B82" s="646" t="s">
        <v>385</v>
      </c>
      <c r="C82" s="647">
        <v>42387</v>
      </c>
      <c r="D82" s="273">
        <f t="shared" si="3"/>
        <v>2471</v>
      </c>
      <c r="E82" s="280">
        <v>400</v>
      </c>
      <c r="F82" s="73">
        <v>33</v>
      </c>
      <c r="G82" s="195">
        <f t="shared" si="0"/>
        <v>13200</v>
      </c>
      <c r="H82" s="651">
        <v>42387</v>
      </c>
      <c r="I82" s="167" t="s">
        <v>381</v>
      </c>
      <c r="J82" s="167"/>
      <c r="K82" s="71"/>
      <c r="L82" s="71"/>
      <c r="M82" s="71"/>
      <c r="N82" s="199"/>
    </row>
    <row r="83" spans="1:14" x14ac:dyDescent="0.25">
      <c r="A83" s="297" t="s">
        <v>386</v>
      </c>
      <c r="B83" s="646" t="s">
        <v>435</v>
      </c>
      <c r="C83" s="647">
        <v>42387</v>
      </c>
      <c r="D83" s="273">
        <f t="shared" si="3"/>
        <v>2472</v>
      </c>
      <c r="E83" s="280">
        <v>1874</v>
      </c>
      <c r="F83" s="73">
        <v>68</v>
      </c>
      <c r="G83" s="195">
        <f t="shared" si="0"/>
        <v>127432</v>
      </c>
      <c r="H83" s="651">
        <v>42387</v>
      </c>
      <c r="I83" s="167" t="s">
        <v>381</v>
      </c>
      <c r="J83" s="167"/>
      <c r="K83" s="71"/>
      <c r="L83" s="71"/>
      <c r="M83" s="71"/>
      <c r="N83" s="199"/>
    </row>
    <row r="84" spans="1:14" x14ac:dyDescent="0.25">
      <c r="A84" s="296" t="s">
        <v>386</v>
      </c>
      <c r="B84" s="658" t="s">
        <v>597</v>
      </c>
      <c r="C84" s="173">
        <v>42387</v>
      </c>
      <c r="D84" s="273">
        <f t="shared" si="3"/>
        <v>2473</v>
      </c>
      <c r="E84" s="280">
        <v>1450</v>
      </c>
      <c r="F84" s="73">
        <v>1</v>
      </c>
      <c r="G84" s="195">
        <f t="shared" si="0"/>
        <v>1450</v>
      </c>
      <c r="H84" s="651">
        <v>42387</v>
      </c>
      <c r="I84" s="167" t="s">
        <v>381</v>
      </c>
      <c r="J84" s="167"/>
      <c r="K84" s="71"/>
      <c r="L84" s="71"/>
      <c r="M84" s="71"/>
      <c r="N84" s="199"/>
    </row>
    <row r="85" spans="1:14" x14ac:dyDescent="0.25">
      <c r="A85" s="296" t="s">
        <v>395</v>
      </c>
      <c r="B85" s="657" t="s">
        <v>478</v>
      </c>
      <c r="C85" s="647">
        <v>42387</v>
      </c>
      <c r="D85" s="273">
        <f t="shared" si="3"/>
        <v>2474</v>
      </c>
      <c r="E85" s="280">
        <v>29686</v>
      </c>
      <c r="F85" s="73">
        <v>1</v>
      </c>
      <c r="G85" s="195">
        <f t="shared" si="0"/>
        <v>29686</v>
      </c>
      <c r="H85" s="651">
        <v>42391</v>
      </c>
      <c r="I85" s="167" t="s">
        <v>381</v>
      </c>
      <c r="J85" s="167" t="s">
        <v>598</v>
      </c>
      <c r="K85" s="71"/>
      <c r="L85" s="71"/>
      <c r="M85" s="71"/>
      <c r="N85" s="199"/>
    </row>
    <row r="86" spans="1:14" x14ac:dyDescent="0.25">
      <c r="A86" s="296" t="s">
        <v>386</v>
      </c>
      <c r="B86" s="666" t="s">
        <v>435</v>
      </c>
      <c r="C86" s="173">
        <v>42388</v>
      </c>
      <c r="D86" s="273">
        <f t="shared" si="3"/>
        <v>2475</v>
      </c>
      <c r="E86" s="280">
        <v>1248.0999999999999</v>
      </c>
      <c r="F86" s="73">
        <v>68</v>
      </c>
      <c r="G86" s="195">
        <f t="shared" si="0"/>
        <v>84870.799999999988</v>
      </c>
      <c r="H86" s="651">
        <v>42388</v>
      </c>
      <c r="I86" s="167" t="s">
        <v>381</v>
      </c>
      <c r="J86" s="167"/>
      <c r="K86" s="71"/>
      <c r="L86" s="71"/>
      <c r="M86" s="71"/>
      <c r="N86" s="199"/>
    </row>
    <row r="87" spans="1:14" x14ac:dyDescent="0.25">
      <c r="A87" s="296" t="s">
        <v>599</v>
      </c>
      <c r="B87" s="646" t="s">
        <v>600</v>
      </c>
      <c r="C87" s="647">
        <v>42389</v>
      </c>
      <c r="D87" s="273">
        <f t="shared" si="3"/>
        <v>2476</v>
      </c>
      <c r="E87" s="280">
        <v>9</v>
      </c>
      <c r="F87" s="73">
        <v>19</v>
      </c>
      <c r="G87" s="195">
        <f t="shared" si="0"/>
        <v>171</v>
      </c>
      <c r="H87" s="651">
        <v>42389</v>
      </c>
      <c r="I87" s="167" t="s">
        <v>381</v>
      </c>
      <c r="K87" s="71"/>
      <c r="L87" s="71"/>
      <c r="M87" s="71"/>
      <c r="N87" s="199"/>
    </row>
    <row r="88" spans="1:14" x14ac:dyDescent="0.25">
      <c r="A88" s="296" t="s">
        <v>520</v>
      </c>
      <c r="B88" s="646" t="s">
        <v>461</v>
      </c>
      <c r="C88" s="647">
        <v>42389</v>
      </c>
      <c r="D88" s="273">
        <f t="shared" si="3"/>
        <v>2477</v>
      </c>
      <c r="E88" s="280">
        <v>62</v>
      </c>
      <c r="F88" s="73">
        <v>54</v>
      </c>
      <c r="G88" s="195">
        <f t="shared" si="0"/>
        <v>3348</v>
      </c>
      <c r="H88" s="651">
        <v>42389</v>
      </c>
      <c r="I88" s="167" t="s">
        <v>381</v>
      </c>
      <c r="K88" s="71"/>
      <c r="L88" s="71"/>
      <c r="M88" s="71"/>
      <c r="N88" s="199"/>
    </row>
    <row r="89" spans="1:14" x14ac:dyDescent="0.25">
      <c r="A89" s="296" t="s">
        <v>399</v>
      </c>
      <c r="B89" s="646" t="s">
        <v>579</v>
      </c>
      <c r="C89" s="647">
        <v>42389</v>
      </c>
      <c r="D89" s="273">
        <f t="shared" si="3"/>
        <v>2478</v>
      </c>
      <c r="E89" s="280">
        <v>410.2</v>
      </c>
      <c r="F89" s="73">
        <v>35</v>
      </c>
      <c r="G89" s="195">
        <f t="shared" si="0"/>
        <v>14357</v>
      </c>
      <c r="H89" s="651">
        <v>42389</v>
      </c>
      <c r="I89" s="167" t="s">
        <v>381</v>
      </c>
      <c r="K89" s="71"/>
      <c r="L89" s="71"/>
      <c r="M89" s="71"/>
      <c r="N89" s="199"/>
    </row>
    <row r="90" spans="1:14" x14ac:dyDescent="0.25">
      <c r="A90" s="296" t="s">
        <v>460</v>
      </c>
      <c r="B90" s="646"/>
      <c r="C90" s="647"/>
      <c r="D90" s="273">
        <f t="shared" si="3"/>
        <v>2479</v>
      </c>
      <c r="E90" s="280"/>
      <c r="F90" s="73"/>
      <c r="G90" s="195">
        <f t="shared" si="0"/>
        <v>0</v>
      </c>
      <c r="H90" s="651"/>
      <c r="K90" s="71"/>
      <c r="L90" s="71"/>
      <c r="M90" s="71"/>
      <c r="N90" s="199"/>
    </row>
    <row r="91" spans="1:14" x14ac:dyDescent="0.25">
      <c r="A91" s="296" t="s">
        <v>386</v>
      </c>
      <c r="B91" s="646" t="s">
        <v>435</v>
      </c>
      <c r="C91" s="647">
        <v>42389</v>
      </c>
      <c r="D91" s="273">
        <f t="shared" si="3"/>
        <v>2480</v>
      </c>
      <c r="E91" s="280">
        <v>1168.2</v>
      </c>
      <c r="F91" s="73">
        <v>68</v>
      </c>
      <c r="G91" s="195">
        <f t="shared" si="0"/>
        <v>79437.600000000006</v>
      </c>
      <c r="H91" s="651">
        <v>42389</v>
      </c>
      <c r="I91" s="167" t="s">
        <v>381</v>
      </c>
      <c r="K91" s="71"/>
      <c r="L91" s="71"/>
      <c r="M91" s="71"/>
      <c r="N91" s="199"/>
    </row>
    <row r="92" spans="1:14" x14ac:dyDescent="0.25">
      <c r="A92" s="296" t="s">
        <v>434</v>
      </c>
      <c r="B92" s="646" t="s">
        <v>435</v>
      </c>
      <c r="C92" s="647">
        <v>42663</v>
      </c>
      <c r="D92" s="273">
        <f t="shared" si="3"/>
        <v>2481</v>
      </c>
      <c r="E92" s="280">
        <v>926.5</v>
      </c>
      <c r="F92" s="73">
        <v>68</v>
      </c>
      <c r="G92" s="195">
        <f t="shared" si="0"/>
        <v>63002</v>
      </c>
      <c r="H92" s="651">
        <v>42390</v>
      </c>
      <c r="I92" s="167" t="s">
        <v>381</v>
      </c>
      <c r="K92" s="71"/>
      <c r="L92" s="71"/>
      <c r="M92" s="71"/>
      <c r="N92" s="199"/>
    </row>
    <row r="93" spans="1:14" x14ac:dyDescent="0.25">
      <c r="A93" s="296" t="s">
        <v>382</v>
      </c>
      <c r="B93" s="646" t="s">
        <v>601</v>
      </c>
      <c r="C93" s="647">
        <v>42389</v>
      </c>
      <c r="D93" s="273">
        <f t="shared" si="3"/>
        <v>2482</v>
      </c>
      <c r="E93" s="280">
        <v>8</v>
      </c>
      <c r="F93" s="73">
        <v>16</v>
      </c>
      <c r="G93" s="195">
        <f t="shared" si="0"/>
        <v>128</v>
      </c>
      <c r="H93" s="651">
        <v>42390</v>
      </c>
      <c r="I93" s="167" t="s">
        <v>381</v>
      </c>
      <c r="K93" s="71"/>
      <c r="L93" s="71"/>
      <c r="M93" s="71"/>
      <c r="N93" s="199"/>
    </row>
    <row r="94" spans="1:14" x14ac:dyDescent="0.25">
      <c r="A94" s="296" t="s">
        <v>388</v>
      </c>
      <c r="B94" s="646" t="s">
        <v>590</v>
      </c>
      <c r="C94" s="647">
        <v>42389</v>
      </c>
      <c r="D94" s="273">
        <f t="shared" si="3"/>
        <v>2483</v>
      </c>
      <c r="E94" s="280">
        <v>120.7</v>
      </c>
      <c r="F94" s="73">
        <v>76</v>
      </c>
      <c r="G94" s="195">
        <f t="shared" si="0"/>
        <v>9173.2000000000007</v>
      </c>
      <c r="H94" s="651">
        <v>42390</v>
      </c>
      <c r="I94" s="167" t="s">
        <v>381</v>
      </c>
      <c r="K94" s="71"/>
      <c r="L94" s="71"/>
      <c r="M94" s="71"/>
      <c r="N94" s="199"/>
    </row>
    <row r="95" spans="1:14" x14ac:dyDescent="0.25">
      <c r="A95" s="311" t="s">
        <v>379</v>
      </c>
      <c r="B95" s="646" t="s">
        <v>602</v>
      </c>
      <c r="C95" s="667">
        <v>42390</v>
      </c>
      <c r="D95" s="273">
        <f t="shared" si="3"/>
        <v>2484</v>
      </c>
      <c r="E95" s="280">
        <v>541.02</v>
      </c>
      <c r="F95" s="73">
        <v>48</v>
      </c>
      <c r="G95" s="195">
        <f t="shared" ref="G95:G146" si="4">F95*E95</f>
        <v>25968.959999999999</v>
      </c>
      <c r="H95" s="651">
        <v>42396</v>
      </c>
      <c r="I95" s="167" t="s">
        <v>381</v>
      </c>
      <c r="K95" s="71"/>
      <c r="L95" s="71"/>
      <c r="M95" s="71"/>
      <c r="N95" s="199"/>
    </row>
    <row r="96" spans="1:14" x14ac:dyDescent="0.25">
      <c r="A96" s="296" t="s">
        <v>395</v>
      </c>
      <c r="B96" s="646" t="s">
        <v>603</v>
      </c>
      <c r="C96" s="647">
        <v>42389</v>
      </c>
      <c r="D96" s="273">
        <f t="shared" si="3"/>
        <v>2485</v>
      </c>
      <c r="E96" s="280">
        <v>106.4</v>
      </c>
      <c r="F96" s="73">
        <v>65</v>
      </c>
      <c r="G96" s="195">
        <f t="shared" si="4"/>
        <v>6916</v>
      </c>
      <c r="H96" s="651">
        <v>42390</v>
      </c>
      <c r="I96" s="167" t="s">
        <v>381</v>
      </c>
      <c r="K96" s="71"/>
      <c r="L96" s="71"/>
      <c r="M96" s="71"/>
      <c r="N96" s="199"/>
    </row>
    <row r="97" spans="1:14" x14ac:dyDescent="0.25">
      <c r="A97" s="296" t="s">
        <v>386</v>
      </c>
      <c r="B97" s="646" t="s">
        <v>435</v>
      </c>
      <c r="C97" s="647">
        <v>42390</v>
      </c>
      <c r="D97" s="273">
        <f t="shared" si="3"/>
        <v>2486</v>
      </c>
      <c r="E97" s="280">
        <v>1682.6</v>
      </c>
      <c r="F97" s="73">
        <v>68</v>
      </c>
      <c r="G97" s="195">
        <f t="shared" si="4"/>
        <v>114416.79999999999</v>
      </c>
      <c r="H97" s="651">
        <v>42390</v>
      </c>
      <c r="I97" s="167" t="s">
        <v>381</v>
      </c>
      <c r="K97" s="71"/>
      <c r="L97" s="71"/>
      <c r="M97" s="71"/>
      <c r="N97" s="199"/>
    </row>
    <row r="98" spans="1:14" x14ac:dyDescent="0.25">
      <c r="A98" s="296" t="s">
        <v>604</v>
      </c>
      <c r="B98" s="646" t="s">
        <v>605</v>
      </c>
      <c r="C98" s="647">
        <v>42390</v>
      </c>
      <c r="D98" s="273">
        <f t="shared" si="3"/>
        <v>2487</v>
      </c>
      <c r="E98" s="280">
        <v>105.7</v>
      </c>
      <c r="F98" s="73">
        <v>24</v>
      </c>
      <c r="G98" s="195">
        <f t="shared" si="4"/>
        <v>2536.8000000000002</v>
      </c>
      <c r="H98" s="651">
        <v>42391</v>
      </c>
      <c r="I98" s="167" t="s">
        <v>381</v>
      </c>
      <c r="K98" s="71"/>
      <c r="L98" s="71"/>
      <c r="M98" s="71"/>
      <c r="N98" s="199"/>
    </row>
    <row r="99" spans="1:14" x14ac:dyDescent="0.25">
      <c r="A99" s="296" t="s">
        <v>388</v>
      </c>
      <c r="B99" s="646" t="s">
        <v>603</v>
      </c>
      <c r="C99" s="647">
        <v>42390</v>
      </c>
      <c r="D99" s="273">
        <f t="shared" si="3"/>
        <v>2488</v>
      </c>
      <c r="E99" s="280">
        <v>13</v>
      </c>
      <c r="F99" s="73">
        <v>28</v>
      </c>
      <c r="G99" s="195">
        <f t="shared" si="4"/>
        <v>364</v>
      </c>
      <c r="H99" s="651">
        <v>42390</v>
      </c>
      <c r="I99" s="167" t="s">
        <v>381</v>
      </c>
      <c r="K99" s="71"/>
      <c r="L99" s="71"/>
      <c r="M99" s="71"/>
      <c r="N99" s="199"/>
    </row>
    <row r="100" spans="1:14" x14ac:dyDescent="0.25">
      <c r="A100" s="296" t="s">
        <v>395</v>
      </c>
      <c r="B100" s="156" t="s">
        <v>559</v>
      </c>
      <c r="C100" s="647">
        <v>42390</v>
      </c>
      <c r="D100" s="273">
        <f t="shared" si="3"/>
        <v>2489</v>
      </c>
      <c r="E100" s="280">
        <v>20117.8</v>
      </c>
      <c r="F100" s="73">
        <v>1</v>
      </c>
      <c r="G100" s="195">
        <f t="shared" si="4"/>
        <v>20117.8</v>
      </c>
      <c r="H100" s="651">
        <v>42390</v>
      </c>
      <c r="I100" s="167" t="s">
        <v>381</v>
      </c>
      <c r="K100" s="71"/>
      <c r="L100" s="71"/>
      <c r="M100" s="71"/>
      <c r="N100" s="199"/>
    </row>
    <row r="101" spans="1:14" x14ac:dyDescent="0.25">
      <c r="A101" s="296" t="s">
        <v>379</v>
      </c>
      <c r="B101" s="156" t="s">
        <v>577</v>
      </c>
      <c r="C101" s="647">
        <v>42391</v>
      </c>
      <c r="D101" s="273">
        <f t="shared" si="3"/>
        <v>2490</v>
      </c>
      <c r="E101" s="280">
        <v>240.08</v>
      </c>
      <c r="F101" s="73">
        <v>42</v>
      </c>
      <c r="G101" s="195">
        <f t="shared" si="4"/>
        <v>10083.36</v>
      </c>
      <c r="H101" s="651">
        <v>42396</v>
      </c>
      <c r="I101" s="167" t="s">
        <v>381</v>
      </c>
      <c r="K101" s="71"/>
      <c r="L101" s="71"/>
      <c r="M101" s="71"/>
      <c r="N101" s="199"/>
    </row>
    <row r="102" spans="1:14" x14ac:dyDescent="0.25">
      <c r="A102" s="296" t="s">
        <v>587</v>
      </c>
      <c r="B102" s="156" t="s">
        <v>435</v>
      </c>
      <c r="C102" s="647">
        <v>42391</v>
      </c>
      <c r="D102" s="273">
        <f t="shared" si="3"/>
        <v>2491</v>
      </c>
      <c r="E102" s="280">
        <v>315</v>
      </c>
      <c r="F102" s="73">
        <v>67</v>
      </c>
      <c r="G102" s="195">
        <f t="shared" si="4"/>
        <v>21105</v>
      </c>
      <c r="H102" s="651">
        <v>42391</v>
      </c>
      <c r="I102" s="167" t="s">
        <v>381</v>
      </c>
      <c r="K102" s="71"/>
      <c r="L102" s="71"/>
      <c r="M102" s="71"/>
      <c r="N102" s="199"/>
    </row>
    <row r="103" spans="1:14" x14ac:dyDescent="0.25">
      <c r="A103" s="311" t="s">
        <v>405</v>
      </c>
      <c r="B103" s="156" t="s">
        <v>435</v>
      </c>
      <c r="C103" s="667">
        <v>42391</v>
      </c>
      <c r="D103" s="273">
        <f t="shared" si="3"/>
        <v>2492</v>
      </c>
      <c r="E103" s="280">
        <v>846.5</v>
      </c>
      <c r="F103" s="73">
        <v>68</v>
      </c>
      <c r="G103" s="195">
        <f t="shared" si="4"/>
        <v>57562</v>
      </c>
      <c r="H103" s="651">
        <v>42392</v>
      </c>
      <c r="I103" s="167" t="s">
        <v>381</v>
      </c>
      <c r="K103" s="71"/>
      <c r="L103" s="71"/>
      <c r="M103" s="71"/>
      <c r="N103" s="199"/>
    </row>
    <row r="104" spans="1:14" x14ac:dyDescent="0.25">
      <c r="A104" s="311" t="s">
        <v>606</v>
      </c>
      <c r="B104" s="668" t="s">
        <v>607</v>
      </c>
      <c r="C104" s="667">
        <v>42391</v>
      </c>
      <c r="D104" s="273">
        <f t="shared" si="3"/>
        <v>2493</v>
      </c>
      <c r="E104" s="280">
        <v>152.30000000000001</v>
      </c>
      <c r="F104" s="73">
        <v>10</v>
      </c>
      <c r="G104" s="195">
        <f t="shared" si="4"/>
        <v>1523</v>
      </c>
      <c r="H104" s="651">
        <v>42426</v>
      </c>
      <c r="I104" s="167" t="s">
        <v>381</v>
      </c>
      <c r="J104" s="71" t="s">
        <v>608</v>
      </c>
      <c r="K104" s="71"/>
      <c r="L104" s="71"/>
      <c r="M104" s="71"/>
      <c r="N104" s="199"/>
    </row>
    <row r="105" spans="1:14" x14ac:dyDescent="0.25">
      <c r="A105" s="296" t="s">
        <v>379</v>
      </c>
      <c r="B105" s="156" t="s">
        <v>394</v>
      </c>
      <c r="C105" s="647">
        <v>42392</v>
      </c>
      <c r="D105" s="273">
        <f t="shared" si="3"/>
        <v>2494</v>
      </c>
      <c r="E105" s="280">
        <v>210.88</v>
      </c>
      <c r="F105" s="73">
        <v>39</v>
      </c>
      <c r="G105" s="195">
        <f t="shared" si="4"/>
        <v>8224.32</v>
      </c>
      <c r="H105" s="651">
        <v>42396</v>
      </c>
      <c r="I105" s="167" t="s">
        <v>381</v>
      </c>
      <c r="K105" s="71"/>
      <c r="L105" s="71"/>
      <c r="M105" s="71"/>
      <c r="N105" s="199"/>
    </row>
    <row r="106" spans="1:14" x14ac:dyDescent="0.25">
      <c r="A106" s="296" t="s">
        <v>609</v>
      </c>
      <c r="B106" s="156" t="s">
        <v>435</v>
      </c>
      <c r="C106" s="647">
        <v>42392</v>
      </c>
      <c r="D106" s="273">
        <f t="shared" si="3"/>
        <v>2495</v>
      </c>
      <c r="E106" s="280">
        <v>216.2</v>
      </c>
      <c r="F106" s="73">
        <v>70</v>
      </c>
      <c r="G106" s="195">
        <f t="shared" si="4"/>
        <v>15134</v>
      </c>
      <c r="H106" s="651">
        <v>42392</v>
      </c>
      <c r="I106" s="167" t="s">
        <v>381</v>
      </c>
      <c r="J106" s="71" t="s">
        <v>610</v>
      </c>
      <c r="K106" s="71"/>
      <c r="L106" s="71"/>
      <c r="M106" s="71"/>
      <c r="N106" s="199"/>
    </row>
    <row r="107" spans="1:14" x14ac:dyDescent="0.25">
      <c r="A107" s="296" t="s">
        <v>395</v>
      </c>
      <c r="B107" s="156" t="s">
        <v>611</v>
      </c>
      <c r="C107" s="647">
        <v>42392</v>
      </c>
      <c r="D107" s="273">
        <f t="shared" si="3"/>
        <v>2496</v>
      </c>
      <c r="E107" s="280">
        <v>17156</v>
      </c>
      <c r="F107" s="73">
        <v>1</v>
      </c>
      <c r="G107" s="195">
        <f t="shared" si="4"/>
        <v>17156</v>
      </c>
      <c r="H107" s="651">
        <v>42392</v>
      </c>
      <c r="I107" s="167" t="s">
        <v>381</v>
      </c>
      <c r="J107" s="71" t="s">
        <v>612</v>
      </c>
      <c r="K107" s="71"/>
      <c r="L107" s="71"/>
      <c r="M107" s="71"/>
      <c r="N107" s="199"/>
    </row>
    <row r="108" spans="1:14" x14ac:dyDescent="0.25">
      <c r="A108" s="296" t="s">
        <v>382</v>
      </c>
      <c r="B108" s="156" t="s">
        <v>383</v>
      </c>
      <c r="C108" s="647">
        <v>42392</v>
      </c>
      <c r="D108" s="273">
        <f t="shared" si="3"/>
        <v>2497</v>
      </c>
      <c r="E108" s="280">
        <v>131.4</v>
      </c>
      <c r="F108" s="73">
        <v>45</v>
      </c>
      <c r="G108" s="195">
        <f t="shared" si="4"/>
        <v>5913</v>
      </c>
      <c r="H108" s="651">
        <v>42396</v>
      </c>
      <c r="I108" s="167" t="s">
        <v>381</v>
      </c>
      <c r="K108" s="71"/>
      <c r="L108" s="71"/>
      <c r="M108" s="71"/>
      <c r="N108" s="199"/>
    </row>
    <row r="109" spans="1:14" x14ac:dyDescent="0.25">
      <c r="A109" s="297" t="s">
        <v>613</v>
      </c>
      <c r="B109" s="669"/>
      <c r="C109" s="647">
        <v>42392</v>
      </c>
      <c r="D109" s="273">
        <f t="shared" si="3"/>
        <v>2498</v>
      </c>
      <c r="E109" s="280">
        <v>20.6</v>
      </c>
      <c r="F109" s="73">
        <v>16</v>
      </c>
      <c r="G109" s="195">
        <f t="shared" si="4"/>
        <v>329.6</v>
      </c>
      <c r="H109" s="651">
        <v>42392</v>
      </c>
      <c r="I109" s="167" t="s">
        <v>381</v>
      </c>
      <c r="K109" s="71"/>
      <c r="L109" s="71"/>
      <c r="M109" s="71"/>
      <c r="N109" s="199"/>
    </row>
    <row r="110" spans="1:14" x14ac:dyDescent="0.25">
      <c r="A110" s="297" t="s">
        <v>580</v>
      </c>
      <c r="B110" s="670" t="s">
        <v>559</v>
      </c>
      <c r="C110" s="647">
        <v>42392</v>
      </c>
      <c r="D110" s="273">
        <f t="shared" si="3"/>
        <v>2499</v>
      </c>
      <c r="E110" s="280">
        <v>12957.1</v>
      </c>
      <c r="F110" s="73">
        <v>1</v>
      </c>
      <c r="G110" s="195">
        <f t="shared" si="4"/>
        <v>12957.1</v>
      </c>
      <c r="H110" s="651">
        <v>42393</v>
      </c>
      <c r="I110" s="167" t="s">
        <v>381</v>
      </c>
      <c r="K110" s="71"/>
      <c r="L110" s="71"/>
      <c r="M110" s="71"/>
      <c r="N110" s="199"/>
    </row>
    <row r="111" spans="1:14" x14ac:dyDescent="0.25">
      <c r="A111" s="297" t="s">
        <v>614</v>
      </c>
      <c r="B111" s="170" t="s">
        <v>615</v>
      </c>
      <c r="C111" s="173">
        <v>42393</v>
      </c>
      <c r="D111" s="273">
        <f t="shared" si="3"/>
        <v>2500</v>
      </c>
      <c r="E111" s="280">
        <v>22.9</v>
      </c>
      <c r="F111" s="73">
        <v>83</v>
      </c>
      <c r="G111" s="195">
        <f t="shared" si="4"/>
        <v>1900.6999999999998</v>
      </c>
      <c r="H111" s="651">
        <v>42393</v>
      </c>
      <c r="I111" s="167" t="s">
        <v>381</v>
      </c>
      <c r="K111" s="71"/>
      <c r="L111" s="71"/>
      <c r="M111" s="71"/>
      <c r="N111" s="199"/>
    </row>
    <row r="112" spans="1:14" x14ac:dyDescent="0.25">
      <c r="A112" s="297" t="s">
        <v>405</v>
      </c>
      <c r="B112" s="170" t="s">
        <v>488</v>
      </c>
      <c r="C112" s="173">
        <v>42393</v>
      </c>
      <c r="D112" s="273">
        <f t="shared" si="3"/>
        <v>2501</v>
      </c>
      <c r="E112" s="280">
        <v>145.30000000000001</v>
      </c>
      <c r="F112" s="73">
        <v>90</v>
      </c>
      <c r="G112" s="195">
        <f t="shared" si="4"/>
        <v>13077.000000000002</v>
      </c>
      <c r="H112" s="663">
        <v>42403</v>
      </c>
      <c r="I112" s="664" t="s">
        <v>381</v>
      </c>
      <c r="K112" s="71"/>
      <c r="L112" s="71"/>
      <c r="M112" s="71"/>
      <c r="N112" s="199"/>
    </row>
    <row r="113" spans="1:14" x14ac:dyDescent="0.25">
      <c r="A113" s="297" t="s">
        <v>386</v>
      </c>
      <c r="B113" s="670" t="s">
        <v>435</v>
      </c>
      <c r="C113" s="647">
        <v>42393</v>
      </c>
      <c r="D113" s="273">
        <f t="shared" si="3"/>
        <v>2502</v>
      </c>
      <c r="E113" s="280">
        <v>1935.3</v>
      </c>
      <c r="F113" s="73">
        <v>68</v>
      </c>
      <c r="G113" s="195">
        <f t="shared" si="4"/>
        <v>131600.4</v>
      </c>
      <c r="H113" s="651">
        <v>42394</v>
      </c>
      <c r="I113" s="167" t="s">
        <v>381</v>
      </c>
      <c r="K113" s="71"/>
      <c r="L113" s="71"/>
      <c r="M113" s="71"/>
      <c r="N113" s="199"/>
    </row>
    <row r="114" spans="1:14" x14ac:dyDescent="0.25">
      <c r="A114" s="297" t="s">
        <v>424</v>
      </c>
      <c r="B114" s="670" t="s">
        <v>547</v>
      </c>
      <c r="C114" s="647">
        <v>42394</v>
      </c>
      <c r="D114" s="273">
        <f t="shared" si="3"/>
        <v>2503</v>
      </c>
      <c r="E114" s="280">
        <v>2560</v>
      </c>
      <c r="F114" s="73">
        <v>1</v>
      </c>
      <c r="G114" s="195">
        <f t="shared" si="4"/>
        <v>2560</v>
      </c>
      <c r="H114" s="651">
        <v>42394</v>
      </c>
      <c r="I114" s="167" t="s">
        <v>381</v>
      </c>
      <c r="K114" s="71"/>
      <c r="L114" s="71"/>
      <c r="M114" s="71"/>
      <c r="N114" s="199"/>
    </row>
    <row r="115" spans="1:14" x14ac:dyDescent="0.25">
      <c r="A115" s="296" t="s">
        <v>616</v>
      </c>
      <c r="B115" s="671" t="s">
        <v>617</v>
      </c>
      <c r="C115" s="647">
        <v>42394</v>
      </c>
      <c r="D115" s="273">
        <f t="shared" si="3"/>
        <v>2504</v>
      </c>
      <c r="E115" s="280">
        <v>20.5</v>
      </c>
      <c r="F115" s="73">
        <v>18</v>
      </c>
      <c r="G115" s="195">
        <f t="shared" si="4"/>
        <v>369</v>
      </c>
      <c r="H115" s="651">
        <v>42394</v>
      </c>
      <c r="I115" s="167" t="s">
        <v>381</v>
      </c>
      <c r="J115" s="71" t="s">
        <v>618</v>
      </c>
      <c r="K115" s="71"/>
      <c r="L115" s="71"/>
      <c r="M115" s="71"/>
      <c r="N115" s="199"/>
    </row>
    <row r="116" spans="1:14" x14ac:dyDescent="0.25">
      <c r="A116" s="296" t="s">
        <v>619</v>
      </c>
      <c r="B116" s="671" t="s">
        <v>414</v>
      </c>
      <c r="C116" s="647">
        <v>42394</v>
      </c>
      <c r="D116" s="273">
        <f t="shared" si="3"/>
        <v>2505</v>
      </c>
      <c r="E116" s="280">
        <v>365.2</v>
      </c>
      <c r="F116" s="73">
        <v>15</v>
      </c>
      <c r="G116" s="195">
        <f t="shared" si="4"/>
        <v>5478</v>
      </c>
      <c r="H116" s="651">
        <v>42394</v>
      </c>
      <c r="I116" s="167" t="s">
        <v>381</v>
      </c>
      <c r="J116" s="71" t="s">
        <v>620</v>
      </c>
      <c r="K116" s="71"/>
      <c r="L116" s="71"/>
      <c r="M116" s="71"/>
      <c r="N116" s="199"/>
    </row>
    <row r="117" spans="1:14" x14ac:dyDescent="0.25">
      <c r="A117" s="296" t="s">
        <v>395</v>
      </c>
      <c r="B117" s="671" t="s">
        <v>565</v>
      </c>
      <c r="C117" s="647">
        <v>42394</v>
      </c>
      <c r="D117" s="273">
        <f t="shared" si="3"/>
        <v>2506</v>
      </c>
      <c r="E117" s="280">
        <v>3629</v>
      </c>
      <c r="F117" s="73">
        <v>1</v>
      </c>
      <c r="G117" s="195">
        <f t="shared" si="4"/>
        <v>3629</v>
      </c>
      <c r="H117" s="651">
        <v>42396</v>
      </c>
      <c r="I117" s="167" t="s">
        <v>381</v>
      </c>
      <c r="K117" s="71"/>
      <c r="L117" s="71"/>
      <c r="M117" s="71"/>
      <c r="N117" s="199"/>
    </row>
    <row r="118" spans="1:14" x14ac:dyDescent="0.25">
      <c r="A118" s="296" t="s">
        <v>405</v>
      </c>
      <c r="B118" s="671" t="s">
        <v>488</v>
      </c>
      <c r="C118" s="647">
        <v>42394</v>
      </c>
      <c r="D118" s="273">
        <f t="shared" si="3"/>
        <v>2507</v>
      </c>
      <c r="E118" s="280">
        <v>139.1</v>
      </c>
      <c r="F118" s="73">
        <v>90</v>
      </c>
      <c r="G118" s="195">
        <f t="shared" si="4"/>
        <v>12519</v>
      </c>
      <c r="H118" s="663">
        <v>42403</v>
      </c>
      <c r="I118" s="664" t="s">
        <v>381</v>
      </c>
      <c r="K118" s="71"/>
      <c r="L118" s="71"/>
      <c r="M118" s="71"/>
      <c r="N118" s="199"/>
    </row>
    <row r="119" spans="1:14" x14ac:dyDescent="0.25">
      <c r="A119" s="296" t="s">
        <v>621</v>
      </c>
      <c r="B119" s="671" t="s">
        <v>622</v>
      </c>
      <c r="C119" s="647">
        <v>42394</v>
      </c>
      <c r="D119" s="273">
        <f t="shared" si="3"/>
        <v>2508</v>
      </c>
      <c r="E119" s="280">
        <v>30.8</v>
      </c>
      <c r="F119" s="73">
        <v>30</v>
      </c>
      <c r="G119" s="195">
        <f t="shared" si="4"/>
        <v>924</v>
      </c>
      <c r="H119" s="651">
        <v>42395</v>
      </c>
      <c r="I119" s="167" t="s">
        <v>381</v>
      </c>
      <c r="K119" s="71"/>
      <c r="L119" s="71"/>
      <c r="M119" s="71"/>
      <c r="N119" s="199"/>
    </row>
    <row r="120" spans="1:14" x14ac:dyDescent="0.25">
      <c r="A120" s="296" t="s">
        <v>379</v>
      </c>
      <c r="B120" s="671" t="s">
        <v>623</v>
      </c>
      <c r="C120" s="647">
        <v>42395</v>
      </c>
      <c r="D120" s="273">
        <f t="shared" si="3"/>
        <v>2509</v>
      </c>
      <c r="E120" s="280">
        <v>153.26</v>
      </c>
      <c r="F120" s="73">
        <v>42</v>
      </c>
      <c r="G120" s="195">
        <f t="shared" si="4"/>
        <v>6436.92</v>
      </c>
      <c r="H120" s="663">
        <v>42406</v>
      </c>
      <c r="I120" s="664" t="s">
        <v>381</v>
      </c>
      <c r="K120" s="71"/>
      <c r="L120" s="71"/>
      <c r="M120" s="71"/>
      <c r="N120" s="199"/>
    </row>
    <row r="121" spans="1:14" x14ac:dyDescent="0.25">
      <c r="A121" s="296" t="s">
        <v>386</v>
      </c>
      <c r="B121" s="168" t="s">
        <v>435</v>
      </c>
      <c r="C121" s="173">
        <v>42395</v>
      </c>
      <c r="D121" s="273">
        <f t="shared" si="3"/>
        <v>2510</v>
      </c>
      <c r="E121" s="280">
        <v>1365.3</v>
      </c>
      <c r="F121" s="73">
        <v>68</v>
      </c>
      <c r="G121" s="195">
        <f t="shared" si="4"/>
        <v>92840.4</v>
      </c>
      <c r="H121" s="651">
        <v>42395</v>
      </c>
      <c r="I121" s="167" t="s">
        <v>381</v>
      </c>
      <c r="K121" s="71"/>
      <c r="L121" s="71"/>
      <c r="M121" s="71"/>
      <c r="N121" s="199"/>
    </row>
    <row r="122" spans="1:14" x14ac:dyDescent="0.25">
      <c r="A122" s="296" t="s">
        <v>460</v>
      </c>
      <c r="B122" s="671"/>
      <c r="C122" s="647"/>
      <c r="D122" s="273">
        <f t="shared" si="3"/>
        <v>2511</v>
      </c>
      <c r="E122" s="280"/>
      <c r="F122" s="73"/>
      <c r="G122" s="195">
        <f t="shared" si="4"/>
        <v>0</v>
      </c>
      <c r="H122" s="651"/>
      <c r="K122" s="71"/>
      <c r="L122" s="71"/>
      <c r="M122" s="71"/>
      <c r="N122" s="199"/>
    </row>
    <row r="123" spans="1:14" x14ac:dyDescent="0.25">
      <c r="A123" s="296" t="s">
        <v>460</v>
      </c>
      <c r="B123" s="671"/>
      <c r="C123" s="647"/>
      <c r="D123" s="273">
        <f t="shared" si="3"/>
        <v>2512</v>
      </c>
      <c r="E123" s="280"/>
      <c r="F123" s="73"/>
      <c r="G123" s="195">
        <f t="shared" si="4"/>
        <v>0</v>
      </c>
      <c r="H123" s="651"/>
      <c r="K123" s="71"/>
      <c r="L123" s="71"/>
      <c r="M123" s="71"/>
      <c r="N123" s="199"/>
    </row>
    <row r="124" spans="1:14" x14ac:dyDescent="0.25">
      <c r="A124" s="296" t="s">
        <v>571</v>
      </c>
      <c r="B124" s="671" t="s">
        <v>624</v>
      </c>
      <c r="C124" s="647">
        <v>42395</v>
      </c>
      <c r="D124" s="273">
        <f t="shared" si="3"/>
        <v>2513</v>
      </c>
      <c r="E124" s="280">
        <v>13.1</v>
      </c>
      <c r="F124" s="73">
        <v>15</v>
      </c>
      <c r="G124" s="195">
        <f t="shared" si="4"/>
        <v>196.5</v>
      </c>
      <c r="H124" s="651">
        <v>42395</v>
      </c>
      <c r="I124" s="167" t="s">
        <v>381</v>
      </c>
      <c r="K124" s="71"/>
      <c r="L124" s="71"/>
      <c r="M124" s="71"/>
      <c r="N124" s="199"/>
    </row>
    <row r="125" spans="1:14" x14ac:dyDescent="0.25">
      <c r="A125" s="296" t="s">
        <v>395</v>
      </c>
      <c r="B125" s="671" t="s">
        <v>625</v>
      </c>
      <c r="C125" s="647">
        <v>42395</v>
      </c>
      <c r="D125" s="273">
        <f>D124+1</f>
        <v>2514</v>
      </c>
      <c r="E125" s="280">
        <v>85.1</v>
      </c>
      <c r="F125" s="73">
        <v>64</v>
      </c>
      <c r="G125" s="195">
        <f t="shared" si="4"/>
        <v>5446.4</v>
      </c>
      <c r="H125" s="651">
        <v>42396</v>
      </c>
      <c r="I125" s="167" t="s">
        <v>381</v>
      </c>
      <c r="K125" s="71"/>
      <c r="L125" s="71"/>
      <c r="M125" s="71"/>
      <c r="N125" s="199"/>
    </row>
    <row r="126" spans="1:14" x14ac:dyDescent="0.25">
      <c r="A126" s="296" t="s">
        <v>382</v>
      </c>
      <c r="B126" s="168" t="s">
        <v>383</v>
      </c>
      <c r="C126" s="173">
        <v>42396</v>
      </c>
      <c r="D126" s="273">
        <f t="shared" ref="D126:D145" si="5">D125+1</f>
        <v>2515</v>
      </c>
      <c r="E126" s="280">
        <v>155.4</v>
      </c>
      <c r="F126" s="73">
        <v>45</v>
      </c>
      <c r="G126" s="195">
        <f t="shared" si="4"/>
        <v>6993</v>
      </c>
      <c r="H126" s="651">
        <v>42396</v>
      </c>
      <c r="I126" s="167" t="s">
        <v>381</v>
      </c>
      <c r="K126" s="71"/>
      <c r="L126" s="71"/>
      <c r="M126" s="71"/>
      <c r="N126" s="199"/>
    </row>
    <row r="127" spans="1:14" x14ac:dyDescent="0.25">
      <c r="A127" s="296" t="s">
        <v>460</v>
      </c>
      <c r="B127" s="671"/>
      <c r="C127" s="647"/>
      <c r="D127" s="273">
        <f t="shared" si="5"/>
        <v>2516</v>
      </c>
      <c r="E127" s="280"/>
      <c r="F127" s="73"/>
      <c r="G127" s="195">
        <f t="shared" si="4"/>
        <v>0</v>
      </c>
      <c r="H127" s="651"/>
      <c r="K127" s="71"/>
      <c r="L127" s="71"/>
      <c r="M127" s="71"/>
      <c r="N127" s="199"/>
    </row>
    <row r="128" spans="1:14" x14ac:dyDescent="0.25">
      <c r="A128" s="296" t="s">
        <v>386</v>
      </c>
      <c r="B128" s="168" t="s">
        <v>435</v>
      </c>
      <c r="C128" s="173">
        <v>42396</v>
      </c>
      <c r="D128" s="273">
        <f t="shared" si="5"/>
        <v>2517</v>
      </c>
      <c r="E128" s="280">
        <v>363.2</v>
      </c>
      <c r="F128" s="73">
        <v>68</v>
      </c>
      <c r="G128" s="195">
        <f t="shared" si="4"/>
        <v>24697.599999999999</v>
      </c>
      <c r="H128" s="651">
        <v>42396</v>
      </c>
      <c r="I128" s="167" t="s">
        <v>381</v>
      </c>
      <c r="K128" s="71"/>
      <c r="L128" s="71"/>
      <c r="M128" s="71"/>
      <c r="N128" s="199"/>
    </row>
    <row r="129" spans="1:14" x14ac:dyDescent="0.25">
      <c r="A129" s="296" t="s">
        <v>460</v>
      </c>
      <c r="B129" s="671"/>
      <c r="C129" s="647"/>
      <c r="D129" s="273">
        <f t="shared" si="5"/>
        <v>2518</v>
      </c>
      <c r="E129" s="280"/>
      <c r="F129" s="73"/>
      <c r="G129" s="195">
        <f t="shared" si="4"/>
        <v>0</v>
      </c>
      <c r="H129" s="651"/>
      <c r="K129" s="71"/>
      <c r="L129" s="71"/>
      <c r="M129" s="71"/>
      <c r="N129" s="199"/>
    </row>
    <row r="130" spans="1:14" x14ac:dyDescent="0.25">
      <c r="A130" s="296" t="s">
        <v>580</v>
      </c>
      <c r="B130" s="671" t="s">
        <v>478</v>
      </c>
      <c r="C130" s="647">
        <v>42396</v>
      </c>
      <c r="D130" s="273">
        <f t="shared" si="5"/>
        <v>2519</v>
      </c>
      <c r="E130" s="280">
        <v>12103.2</v>
      </c>
      <c r="F130" s="73">
        <v>1</v>
      </c>
      <c r="G130" s="195">
        <f t="shared" si="4"/>
        <v>12103.2</v>
      </c>
      <c r="H130" s="651">
        <v>42396</v>
      </c>
      <c r="I130" s="167" t="s">
        <v>381</v>
      </c>
      <c r="K130" s="71"/>
      <c r="L130" s="71"/>
      <c r="M130" s="71"/>
      <c r="N130" s="199"/>
    </row>
    <row r="131" spans="1:14" x14ac:dyDescent="0.25">
      <c r="A131" s="296" t="s">
        <v>426</v>
      </c>
      <c r="B131" s="671" t="s">
        <v>449</v>
      </c>
      <c r="C131" s="647">
        <v>42396</v>
      </c>
      <c r="D131" s="273">
        <f t="shared" si="5"/>
        <v>2520</v>
      </c>
      <c r="E131" s="280">
        <v>122</v>
      </c>
      <c r="F131" s="73">
        <v>46</v>
      </c>
      <c r="G131" s="195">
        <f t="shared" si="4"/>
        <v>5612</v>
      </c>
      <c r="H131" s="651">
        <v>42426</v>
      </c>
      <c r="I131" s="167" t="s">
        <v>381</v>
      </c>
      <c r="K131" s="71"/>
      <c r="L131" s="71"/>
      <c r="M131" s="71"/>
      <c r="N131" s="199"/>
    </row>
    <row r="132" spans="1:14" x14ac:dyDescent="0.25">
      <c r="A132" s="296" t="s">
        <v>395</v>
      </c>
      <c r="B132" s="168" t="s">
        <v>420</v>
      </c>
      <c r="C132" s="173">
        <v>42396</v>
      </c>
      <c r="D132" s="273">
        <f t="shared" si="5"/>
        <v>2521</v>
      </c>
      <c r="E132" s="280">
        <v>225.3</v>
      </c>
      <c r="F132" s="73">
        <v>28</v>
      </c>
      <c r="G132" s="195">
        <f t="shared" si="4"/>
        <v>6308.4000000000005</v>
      </c>
      <c r="H132" s="651">
        <v>42396</v>
      </c>
      <c r="I132" s="167" t="s">
        <v>381</v>
      </c>
      <c r="K132" s="71"/>
      <c r="L132" s="71"/>
      <c r="M132" s="71"/>
      <c r="N132" s="199"/>
    </row>
    <row r="133" spans="1:14" x14ac:dyDescent="0.25">
      <c r="A133" s="296" t="s">
        <v>434</v>
      </c>
      <c r="B133" s="671" t="s">
        <v>435</v>
      </c>
      <c r="C133" s="647">
        <v>42396</v>
      </c>
      <c r="D133" s="273">
        <f t="shared" si="5"/>
        <v>2522</v>
      </c>
      <c r="E133" s="280">
        <v>879.7</v>
      </c>
      <c r="F133" s="73">
        <v>68</v>
      </c>
      <c r="G133" s="195">
        <f t="shared" si="4"/>
        <v>59819.600000000006</v>
      </c>
      <c r="H133" s="651">
        <v>42396</v>
      </c>
      <c r="I133" s="167" t="s">
        <v>381</v>
      </c>
      <c r="K133" s="71"/>
      <c r="L133" s="71"/>
      <c r="M133" s="71"/>
      <c r="N133" s="199"/>
    </row>
    <row r="134" spans="1:14" x14ac:dyDescent="0.25">
      <c r="A134" s="296" t="s">
        <v>386</v>
      </c>
      <c r="B134" s="671" t="s">
        <v>435</v>
      </c>
      <c r="C134" s="647">
        <v>42397</v>
      </c>
      <c r="D134" s="273">
        <f t="shared" si="5"/>
        <v>2523</v>
      </c>
      <c r="E134" s="280">
        <v>1481.8</v>
      </c>
      <c r="F134" s="73">
        <v>68</v>
      </c>
      <c r="G134" s="195">
        <f t="shared" si="4"/>
        <v>100762.4</v>
      </c>
      <c r="H134" s="651">
        <v>42397</v>
      </c>
      <c r="I134" s="167" t="s">
        <v>381</v>
      </c>
      <c r="K134" s="71"/>
      <c r="L134" s="71"/>
      <c r="M134" s="71"/>
      <c r="N134" s="199"/>
    </row>
    <row r="135" spans="1:14" x14ac:dyDescent="0.25">
      <c r="A135" s="296" t="s">
        <v>379</v>
      </c>
      <c r="B135" s="671" t="s">
        <v>626</v>
      </c>
      <c r="C135" s="647">
        <v>42398</v>
      </c>
      <c r="D135" s="273">
        <f t="shared" si="5"/>
        <v>2524</v>
      </c>
      <c r="E135" s="280">
        <f>203.86+944.6</f>
        <v>1148.46</v>
      </c>
      <c r="F135" s="73">
        <v>48</v>
      </c>
      <c r="G135" s="195">
        <f t="shared" si="4"/>
        <v>55126.080000000002</v>
      </c>
      <c r="H135" s="663">
        <v>42406</v>
      </c>
      <c r="I135" s="664" t="s">
        <v>381</v>
      </c>
      <c r="K135" s="71"/>
      <c r="L135" s="71"/>
      <c r="M135" s="71"/>
      <c r="N135" s="199"/>
    </row>
    <row r="136" spans="1:14" x14ac:dyDescent="0.25">
      <c r="A136" s="296" t="s">
        <v>386</v>
      </c>
      <c r="B136" s="168" t="s">
        <v>435</v>
      </c>
      <c r="C136" s="173">
        <v>42398</v>
      </c>
      <c r="D136" s="273">
        <f t="shared" si="5"/>
        <v>2525</v>
      </c>
      <c r="E136" s="280">
        <v>1245.5</v>
      </c>
      <c r="F136" s="73">
        <v>68</v>
      </c>
      <c r="G136" s="195">
        <f t="shared" si="4"/>
        <v>84694</v>
      </c>
      <c r="H136" s="651">
        <v>42399</v>
      </c>
      <c r="I136" s="167" t="s">
        <v>381</v>
      </c>
      <c r="K136" s="71"/>
      <c r="L136" s="71"/>
      <c r="M136" s="71"/>
      <c r="N136" s="199"/>
    </row>
    <row r="137" spans="1:14" x14ac:dyDescent="0.25">
      <c r="A137" s="296" t="s">
        <v>379</v>
      </c>
      <c r="B137" s="671" t="s">
        <v>394</v>
      </c>
      <c r="C137" s="647">
        <v>42399</v>
      </c>
      <c r="D137" s="273">
        <f t="shared" si="5"/>
        <v>2526</v>
      </c>
      <c r="E137" s="280">
        <v>405.22</v>
      </c>
      <c r="F137" s="73">
        <v>39</v>
      </c>
      <c r="G137" s="195">
        <f t="shared" si="4"/>
        <v>15803.580000000002</v>
      </c>
      <c r="H137" s="663">
        <v>42406</v>
      </c>
      <c r="I137" s="664" t="s">
        <v>381</v>
      </c>
      <c r="K137" s="71"/>
      <c r="L137" s="71"/>
      <c r="M137" s="71"/>
      <c r="N137" s="199"/>
    </row>
    <row r="138" spans="1:14" x14ac:dyDescent="0.25">
      <c r="A138" s="296" t="s">
        <v>379</v>
      </c>
      <c r="B138" s="671" t="s">
        <v>627</v>
      </c>
      <c r="C138" s="647">
        <v>42399</v>
      </c>
      <c r="D138" s="273">
        <v>2526</v>
      </c>
      <c r="E138" s="280">
        <v>35.42</v>
      </c>
      <c r="F138" s="73">
        <v>48</v>
      </c>
      <c r="G138" s="195">
        <f t="shared" si="4"/>
        <v>1700.16</v>
      </c>
      <c r="H138" s="663">
        <v>42406</v>
      </c>
      <c r="I138" s="664" t="s">
        <v>381</v>
      </c>
      <c r="K138" s="71"/>
      <c r="L138" s="71"/>
      <c r="M138" s="71"/>
      <c r="N138" s="199"/>
    </row>
    <row r="139" spans="1:14" x14ac:dyDescent="0.25">
      <c r="A139" s="296" t="s">
        <v>439</v>
      </c>
      <c r="B139" s="671" t="s">
        <v>623</v>
      </c>
      <c r="C139" s="647">
        <v>42399</v>
      </c>
      <c r="D139" s="273">
        <f>D137+1</f>
        <v>2527</v>
      </c>
      <c r="E139" s="280">
        <v>16.2</v>
      </c>
      <c r="F139" s="73">
        <v>68.72</v>
      </c>
      <c r="G139" s="195">
        <f t="shared" si="4"/>
        <v>1113.2639999999999</v>
      </c>
      <c r="H139" s="663">
        <v>42408</v>
      </c>
      <c r="I139" s="664" t="s">
        <v>381</v>
      </c>
      <c r="K139" s="71"/>
      <c r="L139" s="71"/>
      <c r="M139" s="71"/>
      <c r="N139" s="199"/>
    </row>
    <row r="140" spans="1:14" x14ac:dyDescent="0.25">
      <c r="A140" s="296" t="s">
        <v>403</v>
      </c>
      <c r="B140" s="671" t="s">
        <v>407</v>
      </c>
      <c r="C140" s="647">
        <v>42399</v>
      </c>
      <c r="D140" s="273">
        <f t="shared" si="5"/>
        <v>2528</v>
      </c>
      <c r="E140" s="280">
        <v>71.599999999999994</v>
      </c>
      <c r="F140" s="73">
        <v>0.01</v>
      </c>
      <c r="G140" s="195">
        <v>0.71</v>
      </c>
      <c r="H140" s="663">
        <v>42401</v>
      </c>
      <c r="I140" s="664" t="s">
        <v>381</v>
      </c>
      <c r="K140" s="71"/>
      <c r="L140" s="71"/>
      <c r="M140" s="71"/>
      <c r="N140" s="199"/>
    </row>
    <row r="141" spans="1:14" x14ac:dyDescent="0.25">
      <c r="A141" s="296" t="s">
        <v>395</v>
      </c>
      <c r="B141" s="671" t="s">
        <v>559</v>
      </c>
      <c r="C141" s="647">
        <v>42399</v>
      </c>
      <c r="D141" s="273">
        <f t="shared" si="5"/>
        <v>2529</v>
      </c>
      <c r="E141" s="280">
        <v>19008</v>
      </c>
      <c r="F141" s="73">
        <v>1</v>
      </c>
      <c r="G141" s="195">
        <f t="shared" si="4"/>
        <v>19008</v>
      </c>
      <c r="H141" s="663">
        <v>42404</v>
      </c>
      <c r="I141" s="664" t="s">
        <v>381</v>
      </c>
      <c r="J141" s="71" t="s">
        <v>628</v>
      </c>
      <c r="K141" s="71"/>
      <c r="L141" s="71"/>
      <c r="M141" s="71"/>
      <c r="N141" s="199"/>
    </row>
    <row r="142" spans="1:14" x14ac:dyDescent="0.25">
      <c r="A142" s="296" t="s">
        <v>629</v>
      </c>
      <c r="B142" s="671" t="s">
        <v>630</v>
      </c>
      <c r="C142" s="647">
        <v>42398</v>
      </c>
      <c r="D142" s="273">
        <f t="shared" si="5"/>
        <v>2530</v>
      </c>
      <c r="E142" s="280">
        <v>32</v>
      </c>
      <c r="F142" s="73">
        <v>53</v>
      </c>
      <c r="G142" s="195">
        <f t="shared" si="4"/>
        <v>1696</v>
      </c>
      <c r="H142" s="651">
        <v>42399</v>
      </c>
      <c r="I142" s="167" t="s">
        <v>381</v>
      </c>
      <c r="K142" s="71"/>
      <c r="L142" s="71"/>
      <c r="M142" s="71"/>
      <c r="N142" s="199"/>
    </row>
    <row r="143" spans="1:14" x14ac:dyDescent="0.25">
      <c r="A143" s="296" t="s">
        <v>424</v>
      </c>
      <c r="B143" s="671" t="s">
        <v>547</v>
      </c>
      <c r="C143" s="647">
        <v>42400</v>
      </c>
      <c r="D143" s="273">
        <f t="shared" si="5"/>
        <v>2531</v>
      </c>
      <c r="E143" s="280">
        <v>2702</v>
      </c>
      <c r="F143" s="73">
        <v>1</v>
      </c>
      <c r="G143" s="195">
        <f t="shared" si="4"/>
        <v>2702</v>
      </c>
      <c r="H143" s="651">
        <v>42400</v>
      </c>
      <c r="I143" s="167" t="s">
        <v>381</v>
      </c>
      <c r="K143" s="71"/>
      <c r="L143" s="71"/>
      <c r="M143" s="71"/>
      <c r="N143" s="199"/>
    </row>
    <row r="144" spans="1:14" x14ac:dyDescent="0.25">
      <c r="A144" s="296" t="s">
        <v>413</v>
      </c>
      <c r="B144" s="671" t="s">
        <v>596</v>
      </c>
      <c r="C144" s="647">
        <v>42400</v>
      </c>
      <c r="D144" s="273">
        <f t="shared" si="5"/>
        <v>2532</v>
      </c>
      <c r="E144" s="280">
        <v>1000</v>
      </c>
      <c r="F144" s="73">
        <v>15</v>
      </c>
      <c r="G144" s="195">
        <f t="shared" si="4"/>
        <v>15000</v>
      </c>
      <c r="H144" s="663">
        <v>42402</v>
      </c>
      <c r="I144" s="664" t="s">
        <v>381</v>
      </c>
      <c r="K144" s="71"/>
      <c r="L144" s="71"/>
      <c r="M144" s="71"/>
      <c r="N144" s="199"/>
    </row>
    <row r="145" spans="1:14" x14ac:dyDescent="0.25">
      <c r="A145" s="296"/>
      <c r="B145" s="671"/>
      <c r="C145" s="647"/>
      <c r="D145" s="273">
        <f t="shared" si="5"/>
        <v>2533</v>
      </c>
      <c r="E145" s="280"/>
      <c r="F145" s="73"/>
      <c r="G145" s="195">
        <f t="shared" si="4"/>
        <v>0</v>
      </c>
      <c r="H145" s="651"/>
      <c r="J145" s="167"/>
      <c r="K145" s="71"/>
      <c r="L145" s="71"/>
      <c r="M145" s="71"/>
      <c r="N145" s="199"/>
    </row>
    <row r="146" spans="1:14" ht="15.75" thickBot="1" x14ac:dyDescent="0.3">
      <c r="A146" s="294"/>
      <c r="B146" s="672"/>
      <c r="C146" s="673"/>
      <c r="D146" s="315"/>
      <c r="E146" s="316"/>
      <c r="F146" s="73"/>
      <c r="G146" s="195">
        <f t="shared" si="4"/>
        <v>0</v>
      </c>
      <c r="H146" s="674"/>
      <c r="L146" s="199"/>
      <c r="M146" s="199"/>
      <c r="N146" s="199"/>
    </row>
    <row r="147" spans="1:14" ht="19.5" thickBot="1" x14ac:dyDescent="0.35">
      <c r="A147" s="318"/>
      <c r="B147" s="671"/>
      <c r="C147" s="647"/>
      <c r="D147" s="319"/>
      <c r="E147" s="704" t="s">
        <v>30</v>
      </c>
      <c r="F147" s="705"/>
      <c r="G147" s="204">
        <f>SUM(G26:G146)</f>
        <v>3341935.8784799995</v>
      </c>
      <c r="H147" s="675"/>
      <c r="J147" s="199"/>
    </row>
    <row r="148" spans="1:14" x14ac:dyDescent="0.25">
      <c r="A148" s="318"/>
      <c r="B148" s="671"/>
      <c r="C148" s="647"/>
      <c r="D148" s="319"/>
      <c r="E148" s="316"/>
      <c r="F148" s="321"/>
      <c r="G148" s="39"/>
      <c r="H148" s="675"/>
      <c r="J148" s="199"/>
    </row>
    <row r="149" spans="1:14" x14ac:dyDescent="0.25">
      <c r="A149" s="318"/>
      <c r="B149" s="671"/>
      <c r="C149" s="647"/>
      <c r="D149" s="319"/>
      <c r="E149" s="316"/>
      <c r="F149" s="321"/>
      <c r="G149" s="39"/>
      <c r="H149" s="675"/>
      <c r="J149" s="199"/>
    </row>
    <row r="150" spans="1:14" x14ac:dyDescent="0.25">
      <c r="A150" s="318"/>
      <c r="B150" s="671"/>
      <c r="C150" s="647"/>
      <c r="D150" s="319"/>
      <c r="E150" s="316"/>
      <c r="F150" s="321"/>
      <c r="G150" s="39"/>
      <c r="H150" s="675"/>
      <c r="J150" s="199"/>
    </row>
    <row r="151" spans="1:14" ht="18.75" x14ac:dyDescent="0.25">
      <c r="A151" s="318"/>
      <c r="B151" s="671"/>
      <c r="C151" s="647"/>
      <c r="D151" s="322"/>
      <c r="E151" s="323"/>
      <c r="F151" s="324"/>
      <c r="G151" s="325"/>
      <c r="H151" s="675"/>
      <c r="J151" s="199"/>
    </row>
    <row r="152" spans="1:14" ht="18.75" x14ac:dyDescent="0.25">
      <c r="A152" s="318"/>
      <c r="B152" s="671"/>
      <c r="C152" s="647"/>
      <c r="D152" s="322"/>
      <c r="E152" s="323"/>
      <c r="F152" s="324"/>
      <c r="G152" s="325"/>
      <c r="H152" s="675"/>
      <c r="J152" s="199"/>
    </row>
    <row r="153" spans="1:14" x14ac:dyDescent="0.25">
      <c r="A153" s="318"/>
      <c r="B153" s="671"/>
      <c r="C153" s="647"/>
      <c r="D153" s="322"/>
      <c r="E153" s="326"/>
      <c r="F153" s="327"/>
      <c r="G153" s="328"/>
      <c r="H153" s="675"/>
      <c r="J153" s="199"/>
      <c r="K153"/>
    </row>
    <row r="154" spans="1:14" x14ac:dyDescent="0.25">
      <c r="A154" s="318"/>
      <c r="B154" s="671"/>
      <c r="C154" s="647"/>
      <c r="D154" s="322"/>
      <c r="E154" s="326"/>
      <c r="F154" s="327"/>
      <c r="G154" s="328"/>
      <c r="H154" s="675"/>
      <c r="J154" s="199"/>
      <c r="K154"/>
    </row>
    <row r="155" spans="1:14" x14ac:dyDescent="0.25">
      <c r="A155" s="318"/>
      <c r="B155" s="671"/>
      <c r="C155" s="647"/>
      <c r="D155" s="322"/>
      <c r="E155" s="326"/>
      <c r="F155" s="327"/>
      <c r="G155" s="328"/>
      <c r="H155" s="675"/>
      <c r="J155" s="199"/>
      <c r="K155"/>
    </row>
    <row r="156" spans="1:14" x14ac:dyDescent="0.25">
      <c r="A156" s="318"/>
      <c r="B156" s="671"/>
      <c r="C156" s="647"/>
      <c r="D156" s="322"/>
      <c r="E156" s="326"/>
      <c r="F156" s="327"/>
      <c r="G156" s="328"/>
      <c r="H156" s="675"/>
      <c r="J156" s="199"/>
      <c r="K156"/>
    </row>
    <row r="157" spans="1:14" x14ac:dyDescent="0.25">
      <c r="A157" s="318"/>
      <c r="B157" s="671"/>
      <c r="C157" s="647"/>
      <c r="D157" s="322"/>
      <c r="E157" s="326"/>
      <c r="F157" s="327"/>
      <c r="G157" s="328"/>
      <c r="H157" s="675"/>
      <c r="J157" s="199"/>
      <c r="K157"/>
    </row>
    <row r="158" spans="1:14" x14ac:dyDescent="0.25">
      <c r="A158" s="318"/>
      <c r="B158" s="671"/>
      <c r="C158" s="647"/>
      <c r="D158" s="322"/>
      <c r="E158" s="326"/>
      <c r="F158" s="327"/>
      <c r="G158" s="328"/>
      <c r="H158" s="675"/>
      <c r="J158" s="199"/>
      <c r="K158"/>
    </row>
    <row r="159" spans="1:14" x14ac:dyDescent="0.25">
      <c r="A159" s="318"/>
      <c r="B159" s="671"/>
      <c r="C159" s="647"/>
      <c r="D159" s="322"/>
      <c r="E159" s="326"/>
      <c r="F159" s="327"/>
      <c r="G159" s="328"/>
      <c r="H159" s="675"/>
      <c r="J159" s="199"/>
      <c r="K159"/>
    </row>
    <row r="160" spans="1:14" x14ac:dyDescent="0.25">
      <c r="A160" s="318"/>
      <c r="B160" s="676"/>
      <c r="C160" s="647"/>
      <c r="D160" s="330"/>
      <c r="E160" s="331"/>
      <c r="F160" s="332"/>
      <c r="G160" s="39"/>
      <c r="H160" s="675"/>
      <c r="J160" s="199"/>
      <c r="K160"/>
    </row>
    <row r="161" spans="1:11" x14ac:dyDescent="0.25">
      <c r="A161" s="318"/>
      <c r="B161" s="676"/>
      <c r="C161" s="647"/>
      <c r="D161" s="330"/>
      <c r="E161" s="331"/>
      <c r="F161" s="332"/>
      <c r="G161" s="39"/>
      <c r="H161" s="675"/>
      <c r="J161" s="199"/>
      <c r="K161"/>
    </row>
    <row r="162" spans="1:11" x14ac:dyDescent="0.25">
      <c r="A162" s="318"/>
      <c r="B162" s="676"/>
      <c r="C162" s="647"/>
      <c r="D162" s="330"/>
      <c r="E162" s="331"/>
      <c r="F162" s="332"/>
      <c r="G162" s="39"/>
      <c r="H162" s="675"/>
      <c r="J162" s="199"/>
      <c r="K162"/>
    </row>
    <row r="163" spans="1:11" x14ac:dyDescent="0.25">
      <c r="A163" s="318"/>
      <c r="B163" s="676"/>
      <c r="C163" s="647"/>
      <c r="D163" s="330"/>
      <c r="E163" s="331"/>
      <c r="F163" s="332"/>
      <c r="G163" s="39"/>
      <c r="H163" s="675"/>
      <c r="J163" s="199"/>
      <c r="K163"/>
    </row>
    <row r="164" spans="1:11" x14ac:dyDescent="0.25">
      <c r="A164" s="318"/>
      <c r="B164" s="676"/>
      <c r="C164" s="647"/>
      <c r="D164" s="330"/>
      <c r="E164" s="331"/>
      <c r="F164" s="332"/>
      <c r="G164" s="39"/>
      <c r="H164" s="675"/>
      <c r="J164" s="199"/>
      <c r="K164"/>
    </row>
    <row r="165" spans="1:11" x14ac:dyDescent="0.25">
      <c r="A165" s="318"/>
      <c r="B165" s="676"/>
      <c r="C165" s="647"/>
      <c r="D165" s="330"/>
      <c r="E165" s="331"/>
      <c r="F165" s="332"/>
      <c r="G165" s="39"/>
      <c r="H165" s="675"/>
      <c r="J165" s="199"/>
      <c r="K165"/>
    </row>
    <row r="166" spans="1:11" x14ac:dyDescent="0.25">
      <c r="A166" s="318"/>
      <c r="B166" s="676"/>
      <c r="C166" s="647"/>
      <c r="D166" s="330"/>
      <c r="E166" s="331"/>
      <c r="F166" s="332"/>
      <c r="G166" s="39"/>
      <c r="H166" s="675"/>
      <c r="J166" s="199"/>
      <c r="K166"/>
    </row>
    <row r="167" spans="1:11" x14ac:dyDescent="0.25">
      <c r="A167" s="318"/>
      <c r="B167" s="676"/>
      <c r="C167" s="647"/>
      <c r="D167" s="330"/>
      <c r="E167" s="331"/>
      <c r="F167" s="332"/>
      <c r="G167" s="39"/>
      <c r="H167" s="675"/>
      <c r="J167" s="199"/>
      <c r="K167"/>
    </row>
    <row r="168" spans="1:11" x14ac:dyDescent="0.25">
      <c r="A168" s="318"/>
      <c r="B168" s="676"/>
      <c r="C168" s="647"/>
      <c r="D168" s="330"/>
      <c r="E168" s="331"/>
      <c r="F168" s="332"/>
      <c r="G168" s="39"/>
      <c r="H168" s="675"/>
      <c r="J168" s="199"/>
      <c r="K168"/>
    </row>
    <row r="169" spans="1:11" x14ac:dyDescent="0.25">
      <c r="A169" s="318"/>
      <c r="B169" s="676"/>
      <c r="C169" s="647"/>
      <c r="D169" s="330"/>
      <c r="E169" s="331"/>
      <c r="F169" s="332"/>
      <c r="G169" s="39"/>
      <c r="H169" s="675"/>
      <c r="J169" s="199"/>
      <c r="K169"/>
    </row>
    <row r="170" spans="1:11" x14ac:dyDescent="0.25">
      <c r="A170" s="318"/>
      <c r="B170" s="676"/>
      <c r="C170" s="647"/>
      <c r="D170" s="330"/>
      <c r="E170" s="333"/>
      <c r="F170" s="334"/>
      <c r="G170" s="39"/>
      <c r="H170" s="675"/>
      <c r="J170" s="199"/>
      <c r="K170"/>
    </row>
    <row r="171" spans="1:11" x14ac:dyDescent="0.25">
      <c r="A171" s="162"/>
      <c r="B171" s="676"/>
      <c r="C171" s="677"/>
      <c r="D171" s="330"/>
      <c r="E171" s="333"/>
      <c r="F171" s="334"/>
      <c r="G171" s="39"/>
      <c r="H171" s="675"/>
      <c r="J171" s="199"/>
      <c r="K171"/>
    </row>
    <row r="172" spans="1:11" x14ac:dyDescent="0.25">
      <c r="B172" s="676"/>
      <c r="C172" s="677"/>
      <c r="D172" s="330"/>
      <c r="E172" s="333"/>
      <c r="F172" s="334"/>
      <c r="G172" s="39"/>
      <c r="H172" s="675"/>
      <c r="J172" s="199"/>
      <c r="K172"/>
    </row>
    <row r="173" spans="1:11" x14ac:dyDescent="0.25">
      <c r="B173" s="676"/>
      <c r="C173" s="677"/>
      <c r="D173" s="330"/>
      <c r="E173" s="333"/>
      <c r="F173" s="334"/>
      <c r="G173" s="39"/>
      <c r="H173" s="675"/>
      <c r="J173" s="199"/>
      <c r="K173"/>
    </row>
    <row r="174" spans="1:11" x14ac:dyDescent="0.25">
      <c r="B174" s="676"/>
      <c r="C174" s="677"/>
      <c r="D174" s="330"/>
      <c r="E174" s="333"/>
      <c r="F174" s="334"/>
      <c r="G174" s="39"/>
      <c r="H174" s="675"/>
      <c r="J174" s="199"/>
      <c r="K174"/>
    </row>
    <row r="175" spans="1:11" x14ac:dyDescent="0.25">
      <c r="B175" s="676"/>
      <c r="C175" s="677"/>
      <c r="D175" s="330"/>
      <c r="E175" s="333"/>
      <c r="F175" s="334"/>
      <c r="G175" s="39"/>
      <c r="H175" s="675"/>
      <c r="J175" s="199"/>
      <c r="K175"/>
    </row>
    <row r="176" spans="1:11" x14ac:dyDescent="0.25">
      <c r="A176" s="336"/>
      <c r="B176" s="676"/>
      <c r="C176" s="677"/>
      <c r="D176" s="330"/>
      <c r="E176" s="333"/>
      <c r="F176" s="334"/>
      <c r="G176" s="196"/>
      <c r="H176" s="675"/>
      <c r="J176" s="199"/>
      <c r="K176"/>
    </row>
    <row r="177" spans="1:11" x14ac:dyDescent="0.25">
      <c r="A177" s="161"/>
      <c r="B177" s="676"/>
      <c r="C177" s="677"/>
      <c r="D177" s="330"/>
      <c r="E177" s="333"/>
      <c r="F177" s="334"/>
      <c r="G177" s="337"/>
      <c r="H177" s="675"/>
      <c r="J177" s="199"/>
      <c r="K177"/>
    </row>
    <row r="178" spans="1:11" x14ac:dyDescent="0.25">
      <c r="A178" s="161"/>
      <c r="B178" s="671"/>
      <c r="C178" s="677"/>
      <c r="D178" s="338"/>
      <c r="E178" s="316"/>
      <c r="F178" s="321"/>
      <c r="G178" s="337"/>
      <c r="H178" s="675"/>
      <c r="J178" s="199"/>
      <c r="K178"/>
    </row>
    <row r="179" spans="1:11" x14ac:dyDescent="0.25">
      <c r="A179" s="161"/>
      <c r="B179" s="671"/>
      <c r="C179" s="677"/>
      <c r="D179" s="338"/>
      <c r="E179" s="316"/>
      <c r="F179" s="321"/>
      <c r="G179" s="337"/>
      <c r="H179" s="675"/>
      <c r="J179" s="199"/>
      <c r="K179"/>
    </row>
    <row r="180" spans="1:11" x14ac:dyDescent="0.25">
      <c r="A180" s="161"/>
      <c r="B180" s="671"/>
      <c r="C180" s="677"/>
      <c r="D180" s="338"/>
      <c r="E180" s="316"/>
      <c r="F180" s="321"/>
      <c r="G180" s="337"/>
      <c r="H180" s="675"/>
      <c r="J180" s="199"/>
      <c r="K180"/>
    </row>
    <row r="181" spans="1:11" x14ac:dyDescent="0.25">
      <c r="A181" s="161"/>
      <c r="B181" s="671"/>
      <c r="C181" s="677"/>
      <c r="D181" s="338"/>
      <c r="E181" s="316"/>
      <c r="F181" s="321"/>
      <c r="G181" s="337"/>
      <c r="H181" s="675"/>
      <c r="J181" s="199"/>
      <c r="K181"/>
    </row>
    <row r="182" spans="1:11" x14ac:dyDescent="0.25">
      <c r="A182" s="161"/>
      <c r="B182" s="671"/>
      <c r="C182" s="677"/>
      <c r="D182" s="338"/>
      <c r="E182" s="316"/>
      <c r="F182" s="321"/>
      <c r="G182" s="337"/>
      <c r="H182" s="675"/>
      <c r="J182" s="199"/>
      <c r="K182"/>
    </row>
    <row r="183" spans="1:11" x14ac:dyDescent="0.25">
      <c r="A183" s="161"/>
      <c r="B183" s="671"/>
      <c r="C183" s="677"/>
      <c r="D183" s="338"/>
      <c r="E183" s="316"/>
      <c r="F183" s="321"/>
      <c r="G183" s="337"/>
      <c r="H183" s="675"/>
      <c r="J183" s="199"/>
      <c r="K183"/>
    </row>
    <row r="184" spans="1:11" x14ac:dyDescent="0.25">
      <c r="A184" s="161"/>
      <c r="B184" s="671"/>
      <c r="C184" s="677"/>
      <c r="D184" s="338"/>
      <c r="E184" s="316"/>
      <c r="F184" s="321"/>
      <c r="G184" s="337"/>
      <c r="H184" s="675"/>
      <c r="J184" s="199"/>
      <c r="K184"/>
    </row>
    <row r="193" spans="1:11" x14ac:dyDescent="0.25">
      <c r="A193"/>
      <c r="B193"/>
      <c r="C193"/>
      <c r="E193"/>
      <c r="F193"/>
      <c r="G193"/>
      <c r="H193"/>
      <c r="I193"/>
      <c r="J193"/>
      <c r="K193"/>
    </row>
    <row r="194" spans="1:11" x14ac:dyDescent="0.25">
      <c r="A194"/>
      <c r="B194"/>
      <c r="C194"/>
      <c r="E194"/>
      <c r="F194"/>
      <c r="G194"/>
      <c r="H194"/>
      <c r="I194"/>
      <c r="J194"/>
      <c r="K194"/>
    </row>
    <row r="195" spans="1:11" x14ac:dyDescent="0.25">
      <c r="A195"/>
      <c r="B195"/>
      <c r="C195"/>
      <c r="E195"/>
      <c r="F195"/>
      <c r="G195"/>
      <c r="H195"/>
      <c r="I195"/>
      <c r="J195"/>
      <c r="K195"/>
    </row>
    <row r="196" spans="1:11" x14ac:dyDescent="0.25">
      <c r="A196"/>
      <c r="B196"/>
      <c r="C196"/>
      <c r="E196"/>
      <c r="F196"/>
      <c r="G196"/>
      <c r="H196"/>
      <c r="I196"/>
      <c r="J196"/>
      <c r="K196"/>
    </row>
    <row r="197" spans="1:11" x14ac:dyDescent="0.25">
      <c r="A197"/>
      <c r="B197"/>
      <c r="C197"/>
      <c r="E197"/>
      <c r="F197"/>
      <c r="G197"/>
      <c r="H197"/>
      <c r="I197"/>
      <c r="J197"/>
      <c r="K197"/>
    </row>
    <row r="198" spans="1:11" x14ac:dyDescent="0.25">
      <c r="A198"/>
      <c r="B198"/>
      <c r="C198"/>
      <c r="E198"/>
      <c r="F198"/>
      <c r="G198"/>
      <c r="H198"/>
      <c r="I198"/>
      <c r="J198"/>
      <c r="K198"/>
    </row>
    <row r="199" spans="1:11" x14ac:dyDescent="0.25">
      <c r="A199"/>
      <c r="B199"/>
      <c r="C199"/>
      <c r="E199"/>
      <c r="F199"/>
      <c r="G199"/>
      <c r="H199"/>
      <c r="I199"/>
      <c r="J199"/>
      <c r="K199"/>
    </row>
    <row r="200" spans="1:11" x14ac:dyDescent="0.25">
      <c r="A200"/>
      <c r="B200"/>
      <c r="C200"/>
      <c r="E200"/>
      <c r="F200"/>
      <c r="G200"/>
      <c r="H200"/>
      <c r="I200"/>
      <c r="J200"/>
      <c r="K200"/>
    </row>
    <row r="201" spans="1:11" x14ac:dyDescent="0.25">
      <c r="A201"/>
      <c r="B201"/>
      <c r="C201"/>
      <c r="E201"/>
      <c r="F201"/>
      <c r="G201"/>
      <c r="H201"/>
      <c r="I201"/>
      <c r="J201"/>
      <c r="K201"/>
    </row>
    <row r="202" spans="1:11" x14ac:dyDescent="0.25">
      <c r="A202"/>
      <c r="B202"/>
      <c r="C202"/>
      <c r="E202"/>
      <c r="F202"/>
      <c r="G202"/>
      <c r="H202"/>
      <c r="I202"/>
      <c r="J202"/>
      <c r="K202"/>
    </row>
    <row r="203" spans="1:11" x14ac:dyDescent="0.25">
      <c r="A203"/>
      <c r="B203"/>
      <c r="C203"/>
      <c r="E203"/>
      <c r="F203"/>
      <c r="G203"/>
      <c r="H203"/>
      <c r="I203"/>
      <c r="J203"/>
      <c r="K203"/>
    </row>
    <row r="204" spans="1:11" x14ac:dyDescent="0.25">
      <c r="A204"/>
      <c r="B204"/>
      <c r="C204"/>
      <c r="E204"/>
      <c r="F204"/>
      <c r="G204"/>
      <c r="H204"/>
      <c r="I204"/>
      <c r="J204"/>
      <c r="K204"/>
    </row>
    <row r="205" spans="1:11" x14ac:dyDescent="0.25">
      <c r="A205"/>
      <c r="B205"/>
      <c r="C205"/>
      <c r="E205"/>
      <c r="F205"/>
      <c r="G205"/>
      <c r="H205"/>
      <c r="I205"/>
      <c r="J205"/>
      <c r="K205"/>
    </row>
    <row r="206" spans="1:11" x14ac:dyDescent="0.25">
      <c r="A206"/>
      <c r="B206"/>
      <c r="C206"/>
      <c r="E206"/>
      <c r="F206"/>
      <c r="G206"/>
      <c r="H206"/>
      <c r="I206"/>
      <c r="J206"/>
      <c r="K206"/>
    </row>
    <row r="207" spans="1:11" x14ac:dyDescent="0.25">
      <c r="A207"/>
      <c r="B207"/>
      <c r="C207"/>
      <c r="E207"/>
      <c r="F207"/>
      <c r="G207"/>
      <c r="H207"/>
      <c r="I207"/>
      <c r="J207"/>
      <c r="K207"/>
    </row>
    <row r="208" spans="1:11" x14ac:dyDescent="0.25">
      <c r="A208"/>
      <c r="B208"/>
      <c r="C208"/>
      <c r="E208"/>
      <c r="F208"/>
      <c r="G208"/>
      <c r="H208"/>
      <c r="I208"/>
      <c r="J208"/>
      <c r="K208"/>
    </row>
    <row r="209" spans="1:11" x14ac:dyDescent="0.25">
      <c r="A209"/>
      <c r="B209"/>
      <c r="C209"/>
      <c r="E209"/>
      <c r="F209"/>
      <c r="G209"/>
      <c r="H209"/>
      <c r="I209"/>
      <c r="J209"/>
      <c r="K209"/>
    </row>
    <row r="210" spans="1:11" x14ac:dyDescent="0.25">
      <c r="A210"/>
      <c r="B210"/>
      <c r="C210"/>
      <c r="E210"/>
      <c r="F210"/>
      <c r="G210"/>
      <c r="H210"/>
      <c r="I210"/>
      <c r="J210"/>
      <c r="K210"/>
    </row>
    <row r="211" spans="1:11" x14ac:dyDescent="0.25">
      <c r="A211"/>
      <c r="B211"/>
      <c r="C211"/>
      <c r="E211"/>
      <c r="F211"/>
      <c r="G211"/>
      <c r="H211"/>
      <c r="I211"/>
      <c r="J211"/>
      <c r="K211"/>
    </row>
    <row r="212" spans="1:11" x14ac:dyDescent="0.25">
      <c r="A212"/>
      <c r="B212"/>
      <c r="C212"/>
      <c r="E212"/>
      <c r="F212"/>
      <c r="G212"/>
      <c r="H212"/>
      <c r="I212"/>
      <c r="J212"/>
      <c r="K212"/>
    </row>
    <row r="213" spans="1:11" x14ac:dyDescent="0.25">
      <c r="A213"/>
      <c r="B213"/>
      <c r="C213"/>
      <c r="E213"/>
      <c r="F213"/>
      <c r="G213"/>
      <c r="H213"/>
      <c r="I213"/>
      <c r="J213"/>
      <c r="K213"/>
    </row>
    <row r="214" spans="1:11" x14ac:dyDescent="0.25">
      <c r="A214"/>
      <c r="B214"/>
      <c r="C214"/>
      <c r="E214"/>
      <c r="F214"/>
      <c r="G214"/>
      <c r="H214"/>
      <c r="I214"/>
      <c r="J214"/>
      <c r="K214"/>
    </row>
    <row r="215" spans="1:11" x14ac:dyDescent="0.25">
      <c r="A215"/>
      <c r="B215"/>
      <c r="C215"/>
      <c r="E215"/>
      <c r="F215"/>
      <c r="G215"/>
      <c r="H215"/>
      <c r="I215"/>
      <c r="J215"/>
      <c r="K215"/>
    </row>
    <row r="216" spans="1:11" x14ac:dyDescent="0.25">
      <c r="A216"/>
      <c r="B216"/>
      <c r="C216"/>
      <c r="E216"/>
      <c r="F216"/>
      <c r="G216"/>
      <c r="H216"/>
      <c r="I216"/>
      <c r="J216"/>
      <c r="K216"/>
    </row>
    <row r="217" spans="1:11" x14ac:dyDescent="0.25">
      <c r="A217"/>
      <c r="B217"/>
      <c r="C217"/>
      <c r="E217"/>
      <c r="F217"/>
      <c r="G217"/>
      <c r="H217"/>
      <c r="I217"/>
      <c r="J217"/>
      <c r="K217"/>
    </row>
    <row r="218" spans="1:11" x14ac:dyDescent="0.25">
      <c r="A218"/>
      <c r="B218"/>
      <c r="C218"/>
      <c r="E218"/>
      <c r="F218"/>
      <c r="G218"/>
      <c r="H218"/>
      <c r="I218"/>
      <c r="J218"/>
      <c r="K218"/>
    </row>
    <row r="219" spans="1:11" x14ac:dyDescent="0.25">
      <c r="A219"/>
      <c r="B219"/>
      <c r="C219"/>
      <c r="E219"/>
      <c r="F219"/>
      <c r="G219"/>
      <c r="H219"/>
      <c r="I219"/>
      <c r="J219"/>
      <c r="K219"/>
    </row>
    <row r="220" spans="1:11" x14ac:dyDescent="0.25">
      <c r="A220"/>
      <c r="B220"/>
      <c r="C220"/>
      <c r="E220"/>
      <c r="F220"/>
      <c r="G220"/>
      <c r="H220"/>
      <c r="I220"/>
      <c r="J220"/>
      <c r="K220"/>
    </row>
    <row r="221" spans="1:11" x14ac:dyDescent="0.25">
      <c r="A221"/>
      <c r="B221"/>
      <c r="C221"/>
      <c r="E221"/>
      <c r="F221"/>
      <c r="G221"/>
      <c r="H221"/>
      <c r="I221"/>
      <c r="J221"/>
      <c r="K221"/>
    </row>
    <row r="222" spans="1:11" x14ac:dyDescent="0.25">
      <c r="A222"/>
      <c r="B222"/>
      <c r="C222"/>
      <c r="E222"/>
      <c r="F222"/>
      <c r="G222"/>
      <c r="H222"/>
      <c r="I222"/>
      <c r="J222"/>
      <c r="K222"/>
    </row>
    <row r="223" spans="1:11" x14ac:dyDescent="0.25">
      <c r="A223"/>
      <c r="B223"/>
      <c r="C223"/>
      <c r="E223"/>
      <c r="F223"/>
      <c r="G223"/>
      <c r="H223"/>
      <c r="I223"/>
      <c r="J223"/>
      <c r="K223"/>
    </row>
    <row r="224" spans="1:11" x14ac:dyDescent="0.25">
      <c r="A224"/>
      <c r="B224"/>
      <c r="C224"/>
      <c r="E224"/>
      <c r="F224"/>
      <c r="G224"/>
      <c r="H224"/>
      <c r="I224"/>
      <c r="J224"/>
      <c r="K224"/>
    </row>
    <row r="225" spans="1:11" x14ac:dyDescent="0.25">
      <c r="A225"/>
      <c r="B225"/>
      <c r="C225"/>
      <c r="E225"/>
      <c r="F225"/>
      <c r="G225"/>
      <c r="H225"/>
      <c r="I225"/>
      <c r="J225"/>
      <c r="K225"/>
    </row>
    <row r="226" spans="1:11" x14ac:dyDescent="0.25">
      <c r="A226"/>
      <c r="B226"/>
      <c r="C226"/>
      <c r="E226"/>
      <c r="F226"/>
      <c r="G226"/>
      <c r="H226"/>
      <c r="I226"/>
      <c r="J226"/>
      <c r="K226"/>
    </row>
    <row r="227" spans="1:11" x14ac:dyDescent="0.25">
      <c r="A227"/>
      <c r="B227"/>
      <c r="C227"/>
      <c r="E227"/>
      <c r="F227"/>
      <c r="G227"/>
      <c r="H227"/>
      <c r="I227"/>
      <c r="J227"/>
      <c r="K227"/>
    </row>
    <row r="228" spans="1:11" x14ac:dyDescent="0.25">
      <c r="A228"/>
      <c r="B228"/>
      <c r="C228"/>
      <c r="E228"/>
      <c r="F228"/>
      <c r="G228"/>
      <c r="H228"/>
      <c r="I228"/>
      <c r="J228"/>
      <c r="K228"/>
    </row>
    <row r="229" spans="1:11" x14ac:dyDescent="0.25">
      <c r="A229"/>
      <c r="B229"/>
      <c r="C229"/>
      <c r="E229"/>
      <c r="F229"/>
      <c r="G229"/>
      <c r="H229"/>
      <c r="I229"/>
      <c r="J229"/>
      <c r="K229"/>
    </row>
    <row r="230" spans="1:11" x14ac:dyDescent="0.25">
      <c r="A230"/>
      <c r="B230"/>
      <c r="C230"/>
      <c r="E230"/>
      <c r="F230"/>
      <c r="G230"/>
      <c r="H230"/>
      <c r="I230"/>
      <c r="J230"/>
      <c r="K230"/>
    </row>
    <row r="231" spans="1:11" x14ac:dyDescent="0.25">
      <c r="A231"/>
      <c r="B231"/>
      <c r="C231"/>
      <c r="E231"/>
      <c r="F231"/>
      <c r="G231"/>
      <c r="H231"/>
      <c r="I231"/>
      <c r="J231"/>
      <c r="K231"/>
    </row>
    <row r="232" spans="1:11" x14ac:dyDescent="0.25">
      <c r="A232"/>
      <c r="B232"/>
      <c r="C232"/>
      <c r="E232"/>
      <c r="F232"/>
      <c r="G232"/>
      <c r="H232"/>
      <c r="I232"/>
      <c r="J232"/>
      <c r="K232"/>
    </row>
    <row r="233" spans="1:11" x14ac:dyDescent="0.25">
      <c r="A233"/>
      <c r="B233"/>
      <c r="C233"/>
      <c r="E233"/>
      <c r="F233"/>
      <c r="G233"/>
      <c r="H233"/>
      <c r="I233"/>
      <c r="J233"/>
      <c r="K233"/>
    </row>
    <row r="234" spans="1:11" x14ac:dyDescent="0.25">
      <c r="A234"/>
      <c r="B234"/>
      <c r="C234"/>
      <c r="E234"/>
      <c r="F234"/>
      <c r="G234"/>
      <c r="H234"/>
      <c r="I234"/>
      <c r="J234"/>
      <c r="K234"/>
    </row>
    <row r="235" spans="1:11" x14ac:dyDescent="0.25">
      <c r="A235"/>
      <c r="B235"/>
      <c r="C235"/>
      <c r="E235"/>
      <c r="F235"/>
      <c r="G235"/>
      <c r="H235"/>
      <c r="I235"/>
      <c r="J235"/>
      <c r="K235"/>
    </row>
    <row r="236" spans="1:11" x14ac:dyDescent="0.25">
      <c r="A236"/>
      <c r="B236"/>
      <c r="C236"/>
      <c r="E236"/>
      <c r="F236"/>
      <c r="G236"/>
      <c r="H236"/>
      <c r="I236"/>
      <c r="J236"/>
      <c r="K236"/>
    </row>
    <row r="237" spans="1:11" x14ac:dyDescent="0.25">
      <c r="A237"/>
      <c r="B237"/>
      <c r="C237"/>
      <c r="E237"/>
      <c r="F237"/>
      <c r="G237"/>
      <c r="H237"/>
      <c r="I237"/>
      <c r="J237"/>
      <c r="K237"/>
    </row>
    <row r="238" spans="1:11" x14ac:dyDescent="0.25">
      <c r="A238"/>
      <c r="B238"/>
      <c r="C238"/>
      <c r="E238"/>
      <c r="F238"/>
      <c r="G238"/>
      <c r="H238"/>
      <c r="I238"/>
      <c r="J238"/>
      <c r="K238"/>
    </row>
    <row r="239" spans="1:11" x14ac:dyDescent="0.25">
      <c r="A239"/>
      <c r="B239"/>
      <c r="C239"/>
      <c r="E239"/>
      <c r="F239"/>
      <c r="G239"/>
      <c r="H239"/>
      <c r="I239"/>
      <c r="J239"/>
      <c r="K239"/>
    </row>
    <row r="240" spans="1:11" x14ac:dyDescent="0.25">
      <c r="A240"/>
      <c r="B240"/>
      <c r="C240"/>
      <c r="E240"/>
      <c r="F240"/>
      <c r="G240"/>
      <c r="H240"/>
      <c r="I240"/>
      <c r="J240"/>
      <c r="K240"/>
    </row>
    <row r="241" spans="1:11" x14ac:dyDescent="0.25">
      <c r="A241"/>
      <c r="B241"/>
      <c r="C241"/>
      <c r="E241"/>
      <c r="F241"/>
      <c r="G241"/>
      <c r="H241"/>
      <c r="I241"/>
      <c r="J241"/>
      <c r="K241"/>
    </row>
    <row r="242" spans="1:11" x14ac:dyDescent="0.25">
      <c r="A242"/>
      <c r="B242"/>
      <c r="C242"/>
      <c r="E242"/>
      <c r="F242"/>
      <c r="G242"/>
      <c r="H242"/>
      <c r="I242"/>
      <c r="J242"/>
      <c r="K242"/>
    </row>
    <row r="243" spans="1:11" x14ac:dyDescent="0.25">
      <c r="A243"/>
      <c r="B243"/>
      <c r="C243"/>
      <c r="E243"/>
      <c r="F243"/>
      <c r="G243"/>
      <c r="H243"/>
      <c r="I243"/>
      <c r="J243"/>
      <c r="K243"/>
    </row>
    <row r="244" spans="1:11" x14ac:dyDescent="0.25">
      <c r="A244"/>
      <c r="B244"/>
      <c r="C244"/>
      <c r="E244"/>
      <c r="F244"/>
      <c r="G244"/>
      <c r="H244"/>
      <c r="I244"/>
      <c r="J244"/>
      <c r="K244"/>
    </row>
    <row r="245" spans="1:11" x14ac:dyDescent="0.25">
      <c r="A245"/>
      <c r="B245"/>
      <c r="C245"/>
      <c r="E245"/>
      <c r="F245"/>
      <c r="G245"/>
      <c r="H245"/>
      <c r="I245"/>
      <c r="J245"/>
      <c r="K245"/>
    </row>
    <row r="246" spans="1:11" x14ac:dyDescent="0.25">
      <c r="A246"/>
      <c r="B246"/>
      <c r="C246"/>
      <c r="E246"/>
      <c r="F246"/>
      <c r="G246"/>
      <c r="H246"/>
      <c r="I246"/>
      <c r="J246"/>
      <c r="K246"/>
    </row>
    <row r="247" spans="1:11" x14ac:dyDescent="0.25">
      <c r="A247"/>
      <c r="B247"/>
      <c r="C247"/>
      <c r="E247"/>
      <c r="F247"/>
      <c r="G247"/>
      <c r="H247"/>
      <c r="I247"/>
      <c r="J247"/>
      <c r="K247"/>
    </row>
    <row r="248" spans="1:11" x14ac:dyDescent="0.25">
      <c r="A248"/>
      <c r="B248"/>
      <c r="C248"/>
      <c r="E248"/>
      <c r="F248"/>
      <c r="G248"/>
      <c r="H248"/>
      <c r="I248"/>
      <c r="J248"/>
      <c r="K248"/>
    </row>
    <row r="249" spans="1:11" x14ac:dyDescent="0.25">
      <c r="A249"/>
      <c r="B249"/>
      <c r="C249"/>
      <c r="E249"/>
      <c r="F249"/>
      <c r="G249"/>
      <c r="H249"/>
      <c r="I249"/>
      <c r="J249"/>
      <c r="K249"/>
    </row>
    <row r="250" spans="1:11" x14ac:dyDescent="0.25">
      <c r="A250"/>
      <c r="B250"/>
      <c r="C250"/>
      <c r="E250"/>
      <c r="F250"/>
      <c r="G250"/>
      <c r="H250"/>
      <c r="I250"/>
      <c r="J250"/>
      <c r="K250"/>
    </row>
    <row r="251" spans="1:11" x14ac:dyDescent="0.25">
      <c r="A251"/>
      <c r="B251"/>
      <c r="C251"/>
      <c r="E251"/>
      <c r="F251"/>
      <c r="G251"/>
      <c r="H251"/>
      <c r="I251"/>
      <c r="J251"/>
      <c r="K251"/>
    </row>
    <row r="252" spans="1:11" x14ac:dyDescent="0.25">
      <c r="A252"/>
      <c r="B252"/>
      <c r="C252"/>
      <c r="E252"/>
      <c r="F252"/>
      <c r="G252"/>
      <c r="H252"/>
      <c r="I252"/>
      <c r="J252"/>
      <c r="K252"/>
    </row>
    <row r="253" spans="1:11" x14ac:dyDescent="0.25">
      <c r="A253"/>
      <c r="B253"/>
      <c r="C253"/>
      <c r="E253"/>
      <c r="F253"/>
      <c r="G253"/>
      <c r="H253"/>
      <c r="I253"/>
      <c r="J253"/>
      <c r="K253"/>
    </row>
    <row r="254" spans="1:11" x14ac:dyDescent="0.25">
      <c r="A254"/>
      <c r="B254"/>
      <c r="C254"/>
      <c r="E254"/>
      <c r="F254"/>
      <c r="G254"/>
      <c r="H254"/>
      <c r="I254"/>
      <c r="J254"/>
      <c r="K254"/>
    </row>
    <row r="255" spans="1:11" x14ac:dyDescent="0.25">
      <c r="A255"/>
      <c r="B255"/>
      <c r="C255"/>
      <c r="E255"/>
      <c r="F255"/>
      <c r="G255"/>
      <c r="H255"/>
      <c r="I255"/>
      <c r="J255"/>
      <c r="K255"/>
    </row>
    <row r="256" spans="1:11" x14ac:dyDescent="0.25">
      <c r="A256"/>
      <c r="B256"/>
      <c r="C256"/>
      <c r="E256"/>
      <c r="F256"/>
      <c r="G256"/>
      <c r="H256"/>
      <c r="I256"/>
      <c r="J256"/>
      <c r="K256"/>
    </row>
    <row r="257" spans="1:11" x14ac:dyDescent="0.25">
      <c r="A257"/>
      <c r="B257"/>
      <c r="C257"/>
      <c r="E257"/>
      <c r="F257"/>
      <c r="G257"/>
      <c r="H257"/>
      <c r="I257"/>
      <c r="J257"/>
      <c r="K257"/>
    </row>
    <row r="258" spans="1:11" x14ac:dyDescent="0.25">
      <c r="A258"/>
      <c r="B258"/>
      <c r="C258"/>
      <c r="E258"/>
      <c r="F258"/>
      <c r="G258"/>
      <c r="H258"/>
      <c r="I258"/>
      <c r="J258"/>
      <c r="K258"/>
    </row>
    <row r="259" spans="1:11" x14ac:dyDescent="0.25">
      <c r="A259"/>
      <c r="B259"/>
      <c r="C259"/>
      <c r="E259"/>
      <c r="F259"/>
      <c r="G259"/>
      <c r="H259"/>
      <c r="I259"/>
      <c r="J259"/>
      <c r="K259"/>
    </row>
    <row r="260" spans="1:11" x14ac:dyDescent="0.25">
      <c r="A260"/>
      <c r="B260"/>
      <c r="C260"/>
      <c r="E260"/>
      <c r="F260"/>
      <c r="G260"/>
      <c r="H260"/>
      <c r="I260"/>
      <c r="J260"/>
      <c r="K260"/>
    </row>
  </sheetData>
  <mergeCells count="2">
    <mergeCell ref="A1:G1"/>
    <mergeCell ref="E147:F14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FF"/>
  </sheetPr>
  <dimension ref="A1:HA93"/>
  <sheetViews>
    <sheetView topLeftCell="J1" workbookViewId="0">
      <pane xSplit="4" ySplit="1" topLeftCell="N2" activePane="bottomRight" state="frozen"/>
      <selection activeCell="J1" sqref="J1"/>
      <selection pane="topRight" activeCell="N1" sqref="N1"/>
      <selection pane="bottomLeft" activeCell="J2" sqref="J2"/>
      <selection pane="bottomRight" activeCell="J2" sqref="J2"/>
    </sheetView>
  </sheetViews>
  <sheetFormatPr baseColWidth="10" defaultRowHeight="15.75" x14ac:dyDescent="0.25"/>
  <cols>
    <col min="1" max="1" width="6.85546875" style="1" hidden="1" customWidth="1"/>
    <col min="2" max="2" width="26" hidden="1" customWidth="1"/>
    <col min="3" max="3" width="17.7109375" hidden="1" customWidth="1"/>
    <col min="4" max="4" width="11.140625" hidden="1" customWidth="1"/>
    <col min="5" max="5" width="0" hidden="1" customWidth="1"/>
    <col min="6" max="6" width="0" style="251" hidden="1" customWidth="1"/>
    <col min="7" max="8" width="0" hidden="1" customWidth="1"/>
    <col min="9" max="9" width="11" hidden="1" customWidth="1"/>
    <col min="10" max="10" width="40.5703125" customWidth="1"/>
    <col min="11" max="11" width="17.7109375" style="21" customWidth="1"/>
    <col min="12" max="12" width="10.85546875" style="22" customWidth="1"/>
    <col min="13" max="13" width="11.42578125" style="23"/>
    <col min="14" max="14" width="13.28515625" style="24" customWidth="1"/>
    <col min="15" max="15" width="16.28515625" style="25" customWidth="1"/>
    <col min="16" max="16" width="11.5703125" style="26" customWidth="1"/>
    <col min="17" max="17" width="12.42578125" style="27" bestFit="1" customWidth="1"/>
    <col min="18" max="18" width="13.140625" style="27" bestFit="1" customWidth="1"/>
    <col min="19" max="19" width="12.42578125" style="27" bestFit="1" customWidth="1"/>
    <col min="20" max="20" width="14.7109375" bestFit="1" customWidth="1"/>
    <col min="21" max="21" width="16.42578125" style="21" bestFit="1" customWidth="1"/>
    <col min="22" max="22" width="11.42578125" style="6"/>
    <col min="23" max="23" width="13.85546875" style="252" bestFit="1" customWidth="1"/>
    <col min="24" max="24" width="18.5703125" hidden="1" customWidth="1"/>
    <col min="25" max="31" width="0" hidden="1" customWidth="1"/>
    <col min="32" max="32" width="26.5703125" hidden="1" customWidth="1"/>
    <col min="33" max="33" width="18.140625" hidden="1" customWidth="1"/>
    <col min="34" max="34" width="11.140625" hidden="1" customWidth="1"/>
    <col min="35" max="35" width="10" hidden="1" customWidth="1"/>
    <col min="36" max="36" width="12.42578125" hidden="1" customWidth="1"/>
    <col min="37" max="37" width="10.5703125" hidden="1" customWidth="1"/>
    <col min="38" max="38" width="13.42578125" hidden="1" customWidth="1"/>
    <col min="39" max="39" width="10.85546875" hidden="1" customWidth="1"/>
    <col min="40" max="40" width="11.28515625" hidden="1" customWidth="1"/>
    <col min="41" max="41" width="28.28515625" hidden="1" customWidth="1"/>
    <col min="42" max="42" width="18.28515625" hidden="1" customWidth="1"/>
    <col min="43" max="47" width="11.42578125" hidden="1" customWidth="1"/>
    <col min="48" max="48" width="9.5703125" hidden="1" customWidth="1"/>
    <col min="49" max="49" width="12.42578125" hidden="1" customWidth="1"/>
    <col min="50" max="50" width="25.28515625" hidden="1" customWidth="1"/>
    <col min="51" max="51" width="17.85546875" hidden="1" customWidth="1"/>
    <col min="52" max="57" width="11.42578125" hidden="1" customWidth="1"/>
    <col min="58" max="58" width="12.85546875" hidden="1" customWidth="1"/>
    <col min="59" max="59" width="25.5703125" hidden="1" customWidth="1"/>
    <col min="60" max="60" width="18.5703125" hidden="1" customWidth="1"/>
    <col min="61" max="66" width="11.42578125" hidden="1" customWidth="1"/>
    <col min="67" max="67" width="12.5703125" hidden="1" customWidth="1"/>
    <col min="68" max="68" width="25.140625" hidden="1" customWidth="1"/>
    <col min="69" max="69" width="18.28515625" hidden="1" customWidth="1"/>
    <col min="70" max="72" width="11.5703125" hidden="1" customWidth="1"/>
    <col min="73" max="73" width="9.42578125" hidden="1" customWidth="1"/>
    <col min="74" max="74" width="11.5703125" hidden="1" customWidth="1"/>
    <col min="75" max="75" width="9.5703125" hidden="1" customWidth="1"/>
    <col min="76" max="76" width="10.5703125" hidden="1" customWidth="1"/>
    <col min="77" max="77" width="25.28515625" hidden="1" customWidth="1"/>
    <col min="78" max="78" width="16.28515625" hidden="1" customWidth="1"/>
    <col min="79" max="79" width="11.140625" hidden="1" customWidth="1"/>
    <col min="80" max="80" width="10" hidden="1" customWidth="1"/>
    <col min="81" max="81" width="11.42578125" hidden="1" customWidth="1"/>
    <col min="82" max="82" width="10.5703125" hidden="1" customWidth="1"/>
    <col min="83" max="83" width="12.85546875" hidden="1" customWidth="1"/>
    <col min="84" max="84" width="9.5703125" hidden="1" customWidth="1"/>
    <col min="85" max="85" width="13.28515625" hidden="1" customWidth="1"/>
    <col min="86" max="86" width="25.28515625" hidden="1" customWidth="1"/>
    <col min="87" max="87" width="18" hidden="1" customWidth="1"/>
    <col min="88" max="88" width="14.7109375" hidden="1" customWidth="1"/>
    <col min="89" max="89" width="10" hidden="1" customWidth="1"/>
    <col min="90" max="90" width="11.5703125" hidden="1" customWidth="1"/>
    <col min="91" max="91" width="10.5703125" hidden="1" customWidth="1"/>
    <col min="92" max="93" width="11.42578125" hidden="1" customWidth="1"/>
    <col min="94" max="94" width="8.5703125" hidden="1" customWidth="1"/>
    <col min="95" max="95" width="25" hidden="1" customWidth="1"/>
    <col min="96" max="96" width="18.28515625" hidden="1" customWidth="1"/>
    <col min="97" max="97" width="11.5703125" hidden="1" customWidth="1"/>
    <col min="98" max="98" width="10" hidden="1" customWidth="1"/>
    <col min="99" max="99" width="12.42578125" hidden="1" customWidth="1"/>
    <col min="100" max="100" width="10.5703125" hidden="1" customWidth="1"/>
    <col min="101" max="101" width="12.85546875" hidden="1" customWidth="1"/>
    <col min="102" max="102" width="9.5703125" hidden="1" customWidth="1"/>
    <col min="103" max="103" width="10" hidden="1" customWidth="1"/>
    <col min="104" max="104" width="25" hidden="1" customWidth="1"/>
    <col min="105" max="105" width="18.42578125" hidden="1" customWidth="1"/>
    <col min="106" max="106" width="12.85546875" hidden="1" customWidth="1"/>
    <col min="107" max="107" width="10" hidden="1" customWidth="1"/>
    <col min="108" max="108" width="11.42578125" hidden="1" customWidth="1"/>
    <col min="109" max="109" width="10.5703125" hidden="1" customWidth="1"/>
    <col min="110" max="110" width="12.85546875" hidden="1" customWidth="1"/>
    <col min="111" max="111" width="9.5703125" hidden="1" customWidth="1"/>
    <col min="112" max="112" width="12.42578125" hidden="1" customWidth="1"/>
    <col min="113" max="113" width="25.140625" hidden="1" customWidth="1"/>
    <col min="114" max="114" width="16.28515625" hidden="1" customWidth="1"/>
    <col min="115" max="115" width="11.5703125" hidden="1" customWidth="1"/>
    <col min="116" max="116" width="10" hidden="1" customWidth="1"/>
    <col min="117" max="117" width="11.5703125" hidden="1" customWidth="1"/>
    <col min="118" max="118" width="10.5703125" hidden="1" customWidth="1"/>
    <col min="119" max="119" width="12.85546875" hidden="1" customWidth="1"/>
    <col min="120" max="120" width="9.5703125" hidden="1" customWidth="1"/>
    <col min="121" max="121" width="11.140625" hidden="1" customWidth="1"/>
    <col min="122" max="122" width="26" hidden="1" customWidth="1"/>
    <col min="123" max="123" width="16.28515625" hidden="1" customWidth="1"/>
    <col min="124" max="124" width="11.42578125" hidden="1" customWidth="1"/>
    <col min="125" max="125" width="10" hidden="1" customWidth="1"/>
    <col min="126" max="126" width="11.7109375" hidden="1" customWidth="1"/>
    <col min="127" max="127" width="10.5703125" hidden="1" customWidth="1"/>
    <col min="128" max="128" width="12.85546875" hidden="1" customWidth="1"/>
    <col min="129" max="129" width="9.5703125" hidden="1" customWidth="1"/>
    <col min="130" max="130" width="8.7109375" hidden="1" customWidth="1"/>
    <col min="131" max="131" width="25" hidden="1" customWidth="1"/>
    <col min="132" max="132" width="18.140625" hidden="1" customWidth="1"/>
    <col min="133" max="133" width="11.5703125" hidden="1" customWidth="1"/>
    <col min="134" max="134" width="10" hidden="1" customWidth="1"/>
    <col min="135" max="135" width="11.5703125" hidden="1" customWidth="1"/>
    <col min="136" max="136" width="10.5703125" hidden="1" customWidth="1"/>
    <col min="137" max="137" width="12.85546875" hidden="1" customWidth="1"/>
    <col min="138" max="138" width="9.5703125" hidden="1" customWidth="1"/>
    <col min="139" max="139" width="12.42578125" hidden="1" customWidth="1"/>
    <col min="140" max="140" width="25.28515625" hidden="1" customWidth="1"/>
    <col min="141" max="141" width="18" hidden="1" customWidth="1"/>
    <col min="142" max="142" width="13.28515625" hidden="1" customWidth="1"/>
    <col min="143" max="143" width="10" hidden="1" customWidth="1"/>
    <col min="144" max="144" width="11.5703125" hidden="1" customWidth="1"/>
    <col min="145" max="145" width="10.5703125" hidden="1" customWidth="1"/>
    <col min="146" max="146" width="12.85546875" hidden="1" customWidth="1"/>
    <col min="147" max="147" width="9.5703125" hidden="1" customWidth="1"/>
    <col min="148" max="148" width="11.42578125" hidden="1" customWidth="1"/>
    <col min="149" max="149" width="26.42578125" hidden="1" customWidth="1"/>
    <col min="150" max="150" width="18.5703125" hidden="1" customWidth="1"/>
    <col min="151" max="151" width="12" hidden="1" customWidth="1"/>
    <col min="152" max="152" width="10" hidden="1" customWidth="1"/>
    <col min="153" max="153" width="11.42578125" hidden="1" customWidth="1"/>
    <col min="154" max="154" width="10.5703125" hidden="1" customWidth="1"/>
    <col min="155" max="155" width="12.85546875" hidden="1" customWidth="1"/>
    <col min="156" max="156" width="9.5703125" hidden="1" customWidth="1"/>
    <col min="157" max="157" width="11" hidden="1" customWidth="1"/>
    <col min="158" max="158" width="25.28515625" hidden="1" customWidth="1"/>
    <col min="159" max="159" width="18.28515625" hidden="1" customWidth="1"/>
    <col min="160" max="166" width="0" hidden="1" customWidth="1"/>
    <col min="167" max="167" width="25.28515625" hidden="1" customWidth="1"/>
    <col min="168" max="168" width="16.28515625" hidden="1" customWidth="1"/>
    <col min="169" max="169" width="12" hidden="1" customWidth="1"/>
    <col min="170" max="175" width="0" hidden="1" customWidth="1"/>
    <col min="176" max="176" width="25.28515625" hidden="1" customWidth="1"/>
    <col min="177" max="177" width="16.28515625" hidden="1" customWidth="1"/>
    <col min="178" max="184" width="0" hidden="1" customWidth="1"/>
    <col min="185" max="185" width="25.28515625" hidden="1" customWidth="1"/>
    <col min="186" max="186" width="16.28515625" hidden="1" customWidth="1"/>
    <col min="187" max="193" width="0" hidden="1" customWidth="1"/>
    <col min="194" max="194" width="25.28515625" hidden="1" customWidth="1"/>
    <col min="195" max="195" width="16.28515625" hidden="1" customWidth="1"/>
    <col min="196" max="201" width="0" hidden="1" customWidth="1"/>
    <col min="202" max="202" width="12.7109375" style="6" bestFit="1" customWidth="1"/>
    <col min="203" max="203" width="12.42578125" style="257" bestFit="1" customWidth="1"/>
    <col min="204" max="204" width="13" style="257" bestFit="1" customWidth="1"/>
    <col min="205" max="205" width="11.42578125" style="257"/>
    <col min="206" max="206" width="11.42578125" style="451"/>
    <col min="207" max="207" width="11.42578125" style="252"/>
  </cols>
  <sheetData>
    <row r="1" spans="1:209" ht="36.75" customHeight="1" thickBot="1" x14ac:dyDescent="0.7">
      <c r="B1" s="2" t="s">
        <v>0</v>
      </c>
      <c r="C1" s="3"/>
      <c r="D1" s="3"/>
      <c r="E1" s="4"/>
      <c r="F1" s="5"/>
      <c r="G1" s="4"/>
      <c r="H1" s="4"/>
      <c r="I1" s="4"/>
      <c r="J1" s="702" t="s">
        <v>633</v>
      </c>
      <c r="K1" s="702"/>
      <c r="L1" s="702"/>
      <c r="M1" s="702"/>
      <c r="N1" s="702"/>
      <c r="O1" s="702"/>
      <c r="P1" s="702"/>
      <c r="Q1" s="702"/>
      <c r="R1" s="259"/>
      <c r="S1" s="259"/>
      <c r="T1" s="259"/>
      <c r="U1" s="349">
        <v>1</v>
      </c>
      <c r="W1" s="7" t="s">
        <v>1</v>
      </c>
      <c r="X1" s="703"/>
      <c r="Y1" s="703"/>
      <c r="Z1" s="703"/>
      <c r="AA1" s="703"/>
      <c r="AB1" s="703"/>
      <c r="AC1" s="703"/>
      <c r="AD1" s="8" t="e">
        <f>#REF!+1</f>
        <v>#REF!</v>
      </c>
      <c r="AF1" s="686" t="e">
        <f>#REF!</f>
        <v>#REF!</v>
      </c>
      <c r="AG1" s="686"/>
      <c r="AH1" s="686"/>
      <c r="AI1" s="686"/>
      <c r="AJ1" s="686"/>
      <c r="AK1" s="686"/>
      <c r="AL1" s="686"/>
      <c r="AM1" s="8" t="e">
        <f>AD1+1</f>
        <v>#REF!</v>
      </c>
      <c r="AO1" s="686" t="e">
        <f>AF1</f>
        <v>#REF!</v>
      </c>
      <c r="AP1" s="686"/>
      <c r="AQ1" s="686"/>
      <c r="AR1" s="686"/>
      <c r="AS1" s="686"/>
      <c r="AT1" s="686"/>
      <c r="AU1" s="686"/>
      <c r="AV1" s="8" t="e">
        <f>AM1+1</f>
        <v>#REF!</v>
      </c>
      <c r="AX1" s="686" t="e">
        <f>AO1</f>
        <v>#REF!</v>
      </c>
      <c r="AY1" s="686"/>
      <c r="AZ1" s="686"/>
      <c r="BA1" s="686"/>
      <c r="BB1" s="686"/>
      <c r="BC1" s="686"/>
      <c r="BD1" s="686"/>
      <c r="BE1" s="8" t="e">
        <f>AV1+1</f>
        <v>#REF!</v>
      </c>
      <c r="BG1" s="686" t="e">
        <f>AX1</f>
        <v>#REF!</v>
      </c>
      <c r="BH1" s="686"/>
      <c r="BI1" s="686"/>
      <c r="BJ1" s="686"/>
      <c r="BK1" s="686"/>
      <c r="BL1" s="686"/>
      <c r="BM1" s="686"/>
      <c r="BN1" s="8" t="e">
        <f>BE1+1</f>
        <v>#REF!</v>
      </c>
      <c r="BP1" s="686" t="e">
        <f>BG1</f>
        <v>#REF!</v>
      </c>
      <c r="BQ1" s="686"/>
      <c r="BR1" s="686"/>
      <c r="BS1" s="686"/>
      <c r="BT1" s="686"/>
      <c r="BU1" s="686"/>
      <c r="BV1" s="686"/>
      <c r="BW1" s="8" t="e">
        <f>BN1+1</f>
        <v>#REF!</v>
      </c>
      <c r="BY1" s="686" t="e">
        <f>BP1</f>
        <v>#REF!</v>
      </c>
      <c r="BZ1" s="686"/>
      <c r="CA1" s="686"/>
      <c r="CB1" s="686"/>
      <c r="CC1" s="686"/>
      <c r="CD1" s="686"/>
      <c r="CE1" s="686"/>
      <c r="CF1" s="8" t="e">
        <f>BW1+1</f>
        <v>#REF!</v>
      </c>
      <c r="CH1" s="686" t="e">
        <f>BY1</f>
        <v>#REF!</v>
      </c>
      <c r="CI1" s="686"/>
      <c r="CJ1" s="686"/>
      <c r="CK1" s="686"/>
      <c r="CL1" s="686"/>
      <c r="CM1" s="686"/>
      <c r="CN1" s="686"/>
      <c r="CO1" s="8" t="e">
        <f>CF1+1</f>
        <v>#REF!</v>
      </c>
      <c r="CQ1" s="686" t="e">
        <f>CH1</f>
        <v>#REF!</v>
      </c>
      <c r="CR1" s="686"/>
      <c r="CS1" s="686"/>
      <c r="CT1" s="686"/>
      <c r="CU1" s="686"/>
      <c r="CV1" s="686"/>
      <c r="CW1" s="686"/>
      <c r="CX1" s="8" t="e">
        <f>CO1+1</f>
        <v>#REF!</v>
      </c>
      <c r="CZ1" s="686" t="e">
        <f>CQ1</f>
        <v>#REF!</v>
      </c>
      <c r="DA1" s="686"/>
      <c r="DB1" s="686"/>
      <c r="DC1" s="686"/>
      <c r="DD1" s="686"/>
      <c r="DE1" s="686"/>
      <c r="DF1" s="686"/>
      <c r="DG1" s="8" t="e">
        <f>CX1+1</f>
        <v>#REF!</v>
      </c>
      <c r="DI1" s="686" t="e">
        <f>CZ1</f>
        <v>#REF!</v>
      </c>
      <c r="DJ1" s="686"/>
      <c r="DK1" s="686"/>
      <c r="DL1" s="686"/>
      <c r="DM1" s="686"/>
      <c r="DN1" s="686"/>
      <c r="DO1" s="686"/>
      <c r="DP1" s="8" t="e">
        <f>DG1+1</f>
        <v>#REF!</v>
      </c>
      <c r="DR1" s="686" t="e">
        <f>DI1</f>
        <v>#REF!</v>
      </c>
      <c r="DS1" s="686"/>
      <c r="DT1" s="686"/>
      <c r="DU1" s="686"/>
      <c r="DV1" s="686"/>
      <c r="DW1" s="686"/>
      <c r="DX1" s="686"/>
      <c r="DY1" s="8" t="e">
        <f>DP1+1</f>
        <v>#REF!</v>
      </c>
      <c r="EA1" s="686" t="e">
        <f>DR1</f>
        <v>#REF!</v>
      </c>
      <c r="EB1" s="686"/>
      <c r="EC1" s="686"/>
      <c r="ED1" s="686"/>
      <c r="EE1" s="686"/>
      <c r="EF1" s="686"/>
      <c r="EG1" s="686"/>
      <c r="EH1" s="8" t="e">
        <f>DY1+1</f>
        <v>#REF!</v>
      </c>
      <c r="EJ1" s="686" t="e">
        <f>EA1</f>
        <v>#REF!</v>
      </c>
      <c r="EK1" s="686"/>
      <c r="EL1" s="686"/>
      <c r="EM1" s="686"/>
      <c r="EN1" s="686"/>
      <c r="EO1" s="686"/>
      <c r="EP1" s="686"/>
      <c r="EQ1" s="8" t="e">
        <f>EH1+1</f>
        <v>#REF!</v>
      </c>
      <c r="ES1" s="686" t="e">
        <f>EJ1</f>
        <v>#REF!</v>
      </c>
      <c r="ET1" s="686"/>
      <c r="EU1" s="686"/>
      <c r="EV1" s="686"/>
      <c r="EW1" s="686"/>
      <c r="EX1" s="686"/>
      <c r="EY1" s="686"/>
      <c r="EZ1" s="8" t="e">
        <f>EQ1+1</f>
        <v>#REF!</v>
      </c>
      <c r="FB1" s="686" t="e">
        <f>ES1</f>
        <v>#REF!</v>
      </c>
      <c r="FC1" s="686"/>
      <c r="FD1" s="686"/>
      <c r="FE1" s="686"/>
      <c r="FF1" s="686"/>
      <c r="FG1" s="686"/>
      <c r="FH1" s="686"/>
      <c r="FI1" s="8" t="e">
        <f>EZ1+1</f>
        <v>#REF!</v>
      </c>
      <c r="FK1" s="686" t="e">
        <f>FB1</f>
        <v>#REF!</v>
      </c>
      <c r="FL1" s="686"/>
      <c r="FM1" s="686"/>
      <c r="FN1" s="686"/>
      <c r="FO1" s="686"/>
      <c r="FP1" s="686"/>
      <c r="FQ1" s="686"/>
      <c r="FR1" s="8" t="e">
        <f>FI1+1</f>
        <v>#REF!</v>
      </c>
      <c r="FT1" s="686" t="e">
        <f>FK1</f>
        <v>#REF!</v>
      </c>
      <c r="FU1" s="686"/>
      <c r="FV1" s="686"/>
      <c r="FW1" s="686"/>
      <c r="FX1" s="686"/>
      <c r="FY1" s="686"/>
      <c r="FZ1" s="686"/>
      <c r="GA1" s="8" t="e">
        <f>FR1+1</f>
        <v>#REF!</v>
      </c>
      <c r="GC1" s="686" t="e">
        <f>FT1</f>
        <v>#REF!</v>
      </c>
      <c r="GD1" s="686"/>
      <c r="GE1" s="686"/>
      <c r="GF1" s="686"/>
      <c r="GG1" s="686"/>
      <c r="GH1" s="686"/>
      <c r="GI1" s="686"/>
      <c r="GJ1" s="8" t="e">
        <f>GA1+1</f>
        <v>#REF!</v>
      </c>
      <c r="GL1" s="686" t="e">
        <f>GC1</f>
        <v>#REF!</v>
      </c>
      <c r="GM1" s="686"/>
      <c r="GN1" s="686"/>
      <c r="GO1" s="686"/>
      <c r="GP1" s="686"/>
      <c r="GQ1" s="686"/>
      <c r="GR1" s="686"/>
      <c r="GS1" s="8" t="e">
        <f>GJ1+1</f>
        <v>#REF!</v>
      </c>
      <c r="GT1" s="9" t="s">
        <v>2</v>
      </c>
      <c r="GU1" s="10" t="s">
        <v>3</v>
      </c>
      <c r="GV1" s="11" t="s">
        <v>4</v>
      </c>
      <c r="GW1" s="11"/>
      <c r="GX1" s="448" t="s">
        <v>5</v>
      </c>
      <c r="GY1" s="13" t="s">
        <v>6</v>
      </c>
    </row>
    <row r="2" spans="1:209" ht="17.25" thickTop="1" thickBot="1" x14ac:dyDescent="0.3">
      <c r="A2" s="14" t="s">
        <v>7</v>
      </c>
      <c r="B2" s="15" t="s">
        <v>8</v>
      </c>
      <c r="C2" s="16" t="s">
        <v>9</v>
      </c>
      <c r="D2" s="17"/>
      <c r="E2" s="18" t="s">
        <v>10</v>
      </c>
      <c r="F2" s="19" t="s">
        <v>11</v>
      </c>
      <c r="G2" s="18" t="s">
        <v>12</v>
      </c>
      <c r="H2" s="20" t="s">
        <v>13</v>
      </c>
      <c r="I2" s="15" t="s">
        <v>14</v>
      </c>
      <c r="J2" t="s">
        <v>15</v>
      </c>
      <c r="W2" s="28"/>
      <c r="GU2" s="29"/>
      <c r="GV2" s="30"/>
      <c r="GW2" s="31"/>
      <c r="GX2" s="449"/>
      <c r="GY2" s="33"/>
    </row>
    <row r="3" spans="1:209" ht="31.5" thickTop="1" thickBot="1" x14ac:dyDescent="0.3">
      <c r="B3" s="34" t="e">
        <f>#REF!</f>
        <v>#REF!</v>
      </c>
      <c r="C3" s="34" t="e">
        <f>#REF!</f>
        <v>#REF!</v>
      </c>
      <c r="D3" s="35" t="e">
        <f>#REF!</f>
        <v>#REF!</v>
      </c>
      <c r="E3" s="36" t="e">
        <f>#REF!</f>
        <v>#REF!</v>
      </c>
      <c r="F3" s="37" t="e">
        <f>#REF!</f>
        <v>#REF!</v>
      </c>
      <c r="G3" s="38" t="e">
        <f>#REF!</f>
        <v>#REF!</v>
      </c>
      <c r="H3" s="39" t="e">
        <f>#REF!</f>
        <v>#REF!</v>
      </c>
      <c r="I3" s="40" t="e">
        <f>#REF!</f>
        <v>#REF!</v>
      </c>
      <c r="J3" s="41" t="s">
        <v>8</v>
      </c>
      <c r="K3" s="42" t="s">
        <v>16</v>
      </c>
      <c r="L3" s="43" t="s">
        <v>17</v>
      </c>
      <c r="M3" s="44" t="s">
        <v>18</v>
      </c>
      <c r="N3" s="45" t="s">
        <v>19</v>
      </c>
      <c r="O3" s="43" t="s">
        <v>20</v>
      </c>
      <c r="P3" s="46" t="s">
        <v>21</v>
      </c>
      <c r="Q3" s="47" t="s">
        <v>22</v>
      </c>
      <c r="R3" s="48" t="s">
        <v>23</v>
      </c>
      <c r="S3" s="48"/>
      <c r="T3" s="49" t="s">
        <v>24</v>
      </c>
      <c r="U3" s="350" t="s">
        <v>25</v>
      </c>
      <c r="V3" s="389" t="s">
        <v>18</v>
      </c>
      <c r="W3" s="393"/>
      <c r="X3" s="51" t="s">
        <v>16</v>
      </c>
      <c r="Y3" s="51"/>
      <c r="Z3" s="51" t="s">
        <v>18</v>
      </c>
      <c r="AA3" s="51" t="s">
        <v>11</v>
      </c>
      <c r="AB3" s="51" t="s">
        <v>26</v>
      </c>
      <c r="AC3" s="52" t="s">
        <v>27</v>
      </c>
      <c r="AD3" s="53" t="s">
        <v>14</v>
      </c>
      <c r="AE3" s="222"/>
      <c r="AF3" s="51" t="s">
        <v>8</v>
      </c>
      <c r="AG3" s="51" t="s">
        <v>16</v>
      </c>
      <c r="AH3" s="51"/>
      <c r="AI3" s="51" t="s">
        <v>18</v>
      </c>
      <c r="AJ3" s="51" t="s">
        <v>11</v>
      </c>
      <c r="AK3" s="51" t="s">
        <v>26</v>
      </c>
      <c r="AL3" s="54" t="s">
        <v>27</v>
      </c>
      <c r="AM3" s="53" t="s">
        <v>14</v>
      </c>
      <c r="AN3" s="222"/>
      <c r="AO3" s="51" t="s">
        <v>8</v>
      </c>
      <c r="AP3" s="51" t="s">
        <v>16</v>
      </c>
      <c r="AQ3" s="51"/>
      <c r="AR3" s="51" t="s">
        <v>18</v>
      </c>
      <c r="AS3" s="51" t="s">
        <v>11</v>
      </c>
      <c r="AT3" s="51" t="s">
        <v>26</v>
      </c>
      <c r="AU3" s="54" t="s">
        <v>27</v>
      </c>
      <c r="AV3" s="53" t="s">
        <v>14</v>
      </c>
      <c r="AW3" s="222"/>
      <c r="AX3" s="51" t="s">
        <v>8</v>
      </c>
      <c r="AY3" s="51" t="s">
        <v>16</v>
      </c>
      <c r="AZ3" s="51"/>
      <c r="BA3" s="51" t="s">
        <v>18</v>
      </c>
      <c r="BB3" s="51" t="s">
        <v>11</v>
      </c>
      <c r="BC3" s="51" t="s">
        <v>26</v>
      </c>
      <c r="BD3" s="54" t="s">
        <v>27</v>
      </c>
      <c r="BE3" s="53" t="s">
        <v>14</v>
      </c>
      <c r="BF3" s="222"/>
      <c r="BG3" s="51" t="s">
        <v>8</v>
      </c>
      <c r="BH3" s="51" t="s">
        <v>16</v>
      </c>
      <c r="BI3" s="51"/>
      <c r="BJ3" s="51" t="s">
        <v>18</v>
      </c>
      <c r="BK3" s="51" t="s">
        <v>11</v>
      </c>
      <c r="BL3" s="51" t="s">
        <v>26</v>
      </c>
      <c r="BM3" s="55" t="s">
        <v>27</v>
      </c>
      <c r="BN3" s="53" t="s">
        <v>14</v>
      </c>
      <c r="BO3" s="222"/>
      <c r="BP3" s="51" t="s">
        <v>8</v>
      </c>
      <c r="BQ3" s="51" t="s">
        <v>16</v>
      </c>
      <c r="BR3" s="51"/>
      <c r="BS3" s="51" t="s">
        <v>18</v>
      </c>
      <c r="BT3" s="51" t="s">
        <v>11</v>
      </c>
      <c r="BU3" s="51" t="s">
        <v>26</v>
      </c>
      <c r="BV3" s="55" t="s">
        <v>27</v>
      </c>
      <c r="BW3" s="53" t="s">
        <v>14</v>
      </c>
      <c r="BX3" s="222"/>
      <c r="BY3" s="51" t="s">
        <v>8</v>
      </c>
      <c r="BZ3" s="51" t="s">
        <v>16</v>
      </c>
      <c r="CA3" s="51"/>
      <c r="CB3" s="51" t="s">
        <v>18</v>
      </c>
      <c r="CC3" s="51" t="s">
        <v>11</v>
      </c>
      <c r="CD3" s="51" t="s">
        <v>26</v>
      </c>
      <c r="CE3" s="55" t="s">
        <v>27</v>
      </c>
      <c r="CF3" s="53" t="s">
        <v>14</v>
      </c>
      <c r="CG3" s="222"/>
      <c r="CH3" s="51" t="s">
        <v>8</v>
      </c>
      <c r="CI3" s="51" t="s">
        <v>16</v>
      </c>
      <c r="CJ3" s="51"/>
      <c r="CK3" s="51" t="s">
        <v>18</v>
      </c>
      <c r="CL3" s="51" t="s">
        <v>11</v>
      </c>
      <c r="CM3" s="51" t="s">
        <v>26</v>
      </c>
      <c r="CN3" s="54" t="s">
        <v>27</v>
      </c>
      <c r="CO3" s="53" t="s">
        <v>14</v>
      </c>
      <c r="CP3" s="222"/>
      <c r="CQ3" s="51" t="s">
        <v>8</v>
      </c>
      <c r="CR3" s="51" t="s">
        <v>16</v>
      </c>
      <c r="CS3" s="51"/>
      <c r="CT3" s="51" t="s">
        <v>18</v>
      </c>
      <c r="CU3" s="51" t="s">
        <v>11</v>
      </c>
      <c r="CV3" s="51" t="s">
        <v>26</v>
      </c>
      <c r="CW3" s="55" t="s">
        <v>27</v>
      </c>
      <c r="CX3" s="53" t="s">
        <v>14</v>
      </c>
      <c r="CY3" s="222"/>
      <c r="CZ3" s="51" t="s">
        <v>8</v>
      </c>
      <c r="DA3" s="51" t="s">
        <v>16</v>
      </c>
      <c r="DB3" s="51"/>
      <c r="DC3" s="51" t="s">
        <v>18</v>
      </c>
      <c r="DD3" s="51" t="s">
        <v>11</v>
      </c>
      <c r="DE3" s="51" t="s">
        <v>26</v>
      </c>
      <c r="DF3" s="55" t="s">
        <v>27</v>
      </c>
      <c r="DG3" s="53" t="s">
        <v>14</v>
      </c>
      <c r="DH3" s="222"/>
      <c r="DI3" s="51" t="s">
        <v>8</v>
      </c>
      <c r="DJ3" s="51" t="s">
        <v>16</v>
      </c>
      <c r="DK3" s="51"/>
      <c r="DL3" s="51" t="s">
        <v>18</v>
      </c>
      <c r="DM3" s="51" t="s">
        <v>11</v>
      </c>
      <c r="DN3" s="51" t="s">
        <v>26</v>
      </c>
      <c r="DO3" s="55" t="s">
        <v>27</v>
      </c>
      <c r="DP3" s="53" t="s">
        <v>14</v>
      </c>
      <c r="DQ3" s="222"/>
      <c r="DR3" s="51" t="s">
        <v>8</v>
      </c>
      <c r="DS3" s="51" t="s">
        <v>16</v>
      </c>
      <c r="DT3" s="51"/>
      <c r="DU3" s="51" t="s">
        <v>18</v>
      </c>
      <c r="DV3" s="51" t="s">
        <v>11</v>
      </c>
      <c r="DW3" s="51" t="s">
        <v>26</v>
      </c>
      <c r="DX3" s="55" t="s">
        <v>27</v>
      </c>
      <c r="DY3" s="53" t="s">
        <v>14</v>
      </c>
      <c r="DZ3" s="222"/>
      <c r="EA3" s="51" t="s">
        <v>8</v>
      </c>
      <c r="EB3" s="51" t="s">
        <v>16</v>
      </c>
      <c r="EC3" s="51"/>
      <c r="ED3" s="51" t="s">
        <v>18</v>
      </c>
      <c r="EE3" s="51" t="s">
        <v>11</v>
      </c>
      <c r="EF3" s="51" t="s">
        <v>26</v>
      </c>
      <c r="EG3" s="55" t="s">
        <v>27</v>
      </c>
      <c r="EH3" s="53" t="s">
        <v>14</v>
      </c>
      <c r="EI3" s="222"/>
      <c r="EJ3" s="51" t="s">
        <v>8</v>
      </c>
      <c r="EK3" s="51" t="s">
        <v>16</v>
      </c>
      <c r="EL3" s="51"/>
      <c r="EM3" s="51" t="s">
        <v>18</v>
      </c>
      <c r="EN3" s="51" t="s">
        <v>11</v>
      </c>
      <c r="EO3" s="51" t="s">
        <v>26</v>
      </c>
      <c r="EP3" s="55" t="s">
        <v>27</v>
      </c>
      <c r="EQ3" s="53" t="s">
        <v>14</v>
      </c>
      <c r="ER3" s="222"/>
      <c r="ES3" s="51" t="s">
        <v>8</v>
      </c>
      <c r="ET3" s="51" t="s">
        <v>16</v>
      </c>
      <c r="EU3" s="51"/>
      <c r="EV3" s="51" t="s">
        <v>18</v>
      </c>
      <c r="EW3" s="51" t="s">
        <v>11</v>
      </c>
      <c r="EX3" s="51" t="s">
        <v>26</v>
      </c>
      <c r="EY3" s="55" t="s">
        <v>27</v>
      </c>
      <c r="EZ3" s="53" t="s">
        <v>14</v>
      </c>
      <c r="FA3" s="222"/>
      <c r="FB3" s="51" t="s">
        <v>8</v>
      </c>
      <c r="FC3" s="51" t="s">
        <v>16</v>
      </c>
      <c r="FD3" s="51"/>
      <c r="FE3" s="51" t="s">
        <v>18</v>
      </c>
      <c r="FF3" s="51" t="s">
        <v>11</v>
      </c>
      <c r="FG3" s="51" t="s">
        <v>26</v>
      </c>
      <c r="FH3" s="55" t="s">
        <v>27</v>
      </c>
      <c r="FI3" s="53" t="s">
        <v>14</v>
      </c>
      <c r="FJ3" s="222"/>
      <c r="FK3" s="51" t="s">
        <v>8</v>
      </c>
      <c r="FL3" s="51" t="s">
        <v>16</v>
      </c>
      <c r="FM3" s="51"/>
      <c r="FN3" s="51" t="s">
        <v>18</v>
      </c>
      <c r="FO3" s="51" t="s">
        <v>11</v>
      </c>
      <c r="FP3" s="51" t="s">
        <v>26</v>
      </c>
      <c r="FQ3" s="55" t="s">
        <v>27</v>
      </c>
      <c r="FR3" s="53" t="s">
        <v>14</v>
      </c>
      <c r="FS3" s="222"/>
      <c r="FT3" s="51" t="s">
        <v>8</v>
      </c>
      <c r="FU3" s="51" t="s">
        <v>16</v>
      </c>
      <c r="FV3" s="51"/>
      <c r="FW3" s="51" t="s">
        <v>18</v>
      </c>
      <c r="FX3" s="51" t="s">
        <v>11</v>
      </c>
      <c r="FY3" s="51" t="s">
        <v>26</v>
      </c>
      <c r="FZ3" s="55" t="s">
        <v>27</v>
      </c>
      <c r="GA3" s="53" t="s">
        <v>14</v>
      </c>
      <c r="GB3" s="222"/>
      <c r="GC3" s="51" t="s">
        <v>8</v>
      </c>
      <c r="GD3" s="51" t="s">
        <v>16</v>
      </c>
      <c r="GE3" s="51"/>
      <c r="GF3" s="51" t="s">
        <v>18</v>
      </c>
      <c r="GG3" s="51" t="s">
        <v>11</v>
      </c>
      <c r="GH3" s="51" t="s">
        <v>26</v>
      </c>
      <c r="GI3" s="55" t="s">
        <v>27</v>
      </c>
      <c r="GJ3" s="53" t="s">
        <v>14</v>
      </c>
      <c r="GK3" s="222"/>
      <c r="GL3" s="51" t="s">
        <v>8</v>
      </c>
      <c r="GM3" s="51" t="s">
        <v>16</v>
      </c>
      <c r="GN3" s="51"/>
      <c r="GO3" s="51" t="s">
        <v>18</v>
      </c>
      <c r="GP3" s="51" t="s">
        <v>11</v>
      </c>
      <c r="GQ3" s="51" t="s">
        <v>26</v>
      </c>
      <c r="GR3" s="55" t="s">
        <v>27</v>
      </c>
      <c r="GS3" s="53" t="s">
        <v>14</v>
      </c>
      <c r="GT3" s="394"/>
      <c r="GU3" s="29"/>
      <c r="GV3" s="57"/>
      <c r="GW3" s="31"/>
      <c r="GX3" s="384"/>
      <c r="GY3" s="33"/>
    </row>
    <row r="4" spans="1:209" ht="16.5" thickTop="1" x14ac:dyDescent="0.25">
      <c r="B4" s="34"/>
      <c r="C4" s="34"/>
      <c r="D4" s="35"/>
      <c r="E4" s="36"/>
      <c r="F4" s="37"/>
      <c r="G4" s="38"/>
      <c r="H4" s="39"/>
      <c r="I4" s="40"/>
      <c r="J4" s="58" t="s">
        <v>100</v>
      </c>
      <c r="K4" s="59" t="s">
        <v>43</v>
      </c>
      <c r="L4" s="60">
        <v>18990</v>
      </c>
      <c r="M4" s="61">
        <v>42401</v>
      </c>
      <c r="N4" s="176" t="s">
        <v>185</v>
      </c>
      <c r="O4" s="62">
        <v>23955</v>
      </c>
      <c r="P4" s="63">
        <f>O4-L4</f>
        <v>4965</v>
      </c>
      <c r="Q4" s="345">
        <v>22</v>
      </c>
      <c r="R4" s="65"/>
      <c r="S4" s="65"/>
      <c r="T4" s="39">
        <f t="shared" ref="T4:T63" si="0">Q4*O4</f>
        <v>527010</v>
      </c>
      <c r="U4" s="351" t="s">
        <v>134</v>
      </c>
      <c r="V4" s="66">
        <v>42422</v>
      </c>
      <c r="W4" s="395">
        <v>14812.5</v>
      </c>
      <c r="X4" s="68"/>
      <c r="Y4" s="68"/>
      <c r="Z4" s="68"/>
      <c r="AA4" s="68"/>
      <c r="AB4" s="68"/>
      <c r="AC4" s="69"/>
      <c r="AD4" s="70"/>
      <c r="AE4" s="182"/>
      <c r="AF4" s="68"/>
      <c r="AG4" s="68"/>
      <c r="AH4" s="68"/>
      <c r="AI4" s="68"/>
      <c r="AJ4" s="68"/>
      <c r="AK4" s="68"/>
      <c r="AL4" s="69"/>
      <c r="AM4" s="70"/>
      <c r="AN4" s="182"/>
      <c r="AO4" s="68"/>
      <c r="AP4" s="68"/>
      <c r="AQ4" s="68"/>
      <c r="AR4" s="68"/>
      <c r="AS4" s="68"/>
      <c r="AT4" s="68"/>
      <c r="AU4" s="69"/>
      <c r="AV4" s="70"/>
      <c r="AW4" s="182"/>
      <c r="AX4" s="68"/>
      <c r="AY4" s="68"/>
      <c r="AZ4" s="68"/>
      <c r="BA4" s="68"/>
      <c r="BB4" s="68"/>
      <c r="BC4" s="68"/>
      <c r="BD4" s="69"/>
      <c r="BE4" s="70"/>
      <c r="BF4" s="182"/>
      <c r="BG4" s="68"/>
      <c r="BH4" s="68"/>
      <c r="BI4" s="68"/>
      <c r="BJ4" s="68"/>
      <c r="BK4" s="68"/>
      <c r="BL4" s="68"/>
      <c r="BM4" s="70"/>
      <c r="BN4" s="70"/>
      <c r="BO4" s="182"/>
      <c r="BP4" s="68"/>
      <c r="BQ4" s="68"/>
      <c r="BR4" s="68"/>
      <c r="BS4" s="68"/>
      <c r="BT4" s="68"/>
      <c r="BU4" s="68"/>
      <c r="BV4" s="70"/>
      <c r="BW4" s="70"/>
      <c r="BX4" s="182"/>
      <c r="BY4" s="68"/>
      <c r="BZ4" s="68"/>
      <c r="CA4" s="68"/>
      <c r="CB4" s="68"/>
      <c r="CC4" s="68"/>
      <c r="CD4" s="68"/>
      <c r="CE4" s="70"/>
      <c r="CF4" s="70"/>
      <c r="CG4" s="182"/>
      <c r="CH4" s="68"/>
      <c r="CI4" s="68"/>
      <c r="CJ4" s="68"/>
      <c r="CK4" s="68"/>
      <c r="CL4" s="68"/>
      <c r="CM4" s="68"/>
      <c r="CN4" s="69"/>
      <c r="CO4" s="70"/>
      <c r="CP4" s="182"/>
      <c r="CQ4" s="68"/>
      <c r="CR4" s="68"/>
      <c r="CS4" s="68"/>
      <c r="CT4" s="68"/>
      <c r="CU4" s="68"/>
      <c r="CV4" s="68"/>
      <c r="CW4" s="70"/>
      <c r="CX4" s="70"/>
      <c r="CY4" s="182"/>
      <c r="CZ4" s="68"/>
      <c r="DA4" s="68"/>
      <c r="DB4" s="68"/>
      <c r="DC4" s="68"/>
      <c r="DD4" s="68"/>
      <c r="DE4" s="68"/>
      <c r="DF4" s="70"/>
      <c r="DG4" s="70"/>
      <c r="DH4" s="182"/>
      <c r="DI4" s="68"/>
      <c r="DJ4" s="68"/>
      <c r="DK4" s="68"/>
      <c r="DL4" s="68"/>
      <c r="DM4" s="68"/>
      <c r="DN4" s="68"/>
      <c r="DO4" s="70"/>
      <c r="DP4" s="70"/>
      <c r="DQ4" s="182"/>
      <c r="DR4" s="68"/>
      <c r="DS4" s="68"/>
      <c r="DT4" s="68"/>
      <c r="DU4" s="68"/>
      <c r="DV4" s="68"/>
      <c r="DW4" s="68"/>
      <c r="DX4" s="70"/>
      <c r="DY4" s="70"/>
      <c r="DZ4" s="182"/>
      <c r="EA4" s="68"/>
      <c r="EB4" s="68"/>
      <c r="EC4" s="68"/>
      <c r="ED4" s="68"/>
      <c r="EE4" s="68"/>
      <c r="EF4" s="68"/>
      <c r="EG4" s="70"/>
      <c r="EH4" s="70"/>
      <c r="EI4" s="182"/>
      <c r="EJ4" s="68"/>
      <c r="EK4" s="68"/>
      <c r="EL4" s="68"/>
      <c r="EM4" s="68"/>
      <c r="EN4" s="68"/>
      <c r="EO4" s="68"/>
      <c r="EP4" s="70"/>
      <c r="EQ4" s="70"/>
      <c r="ER4" s="182"/>
      <c r="ES4" s="68"/>
      <c r="ET4" s="68"/>
      <c r="EU4" s="68"/>
      <c r="EV4" s="68"/>
      <c r="EW4" s="68"/>
      <c r="EX4" s="68"/>
      <c r="EY4" s="70"/>
      <c r="EZ4" s="70"/>
      <c r="FA4" s="182"/>
      <c r="FB4" s="68"/>
      <c r="FC4" s="68"/>
      <c r="FD4" s="68"/>
      <c r="FE4" s="68"/>
      <c r="FF4" s="68"/>
      <c r="FG4" s="68"/>
      <c r="FH4" s="70"/>
      <c r="FI4" s="70"/>
      <c r="FJ4" s="182"/>
      <c r="FK4" s="68"/>
      <c r="FL4" s="68"/>
      <c r="FM4" s="68"/>
      <c r="FN4" s="68"/>
      <c r="FO4" s="68"/>
      <c r="FP4" s="68"/>
      <c r="FQ4" s="70"/>
      <c r="FR4" s="70"/>
      <c r="FS4" s="182"/>
      <c r="FT4" s="68"/>
      <c r="FU4" s="68"/>
      <c r="FV4" s="68"/>
      <c r="FW4" s="68"/>
      <c r="FX4" s="68"/>
      <c r="FY4" s="68"/>
      <c r="FZ4" s="70"/>
      <c r="GA4" s="70"/>
      <c r="GB4" s="182"/>
      <c r="GC4" s="68"/>
      <c r="GD4" s="68"/>
      <c r="GE4" s="68"/>
      <c r="GF4" s="68"/>
      <c r="GG4" s="68"/>
      <c r="GH4" s="68"/>
      <c r="GI4" s="70"/>
      <c r="GJ4" s="70"/>
      <c r="GK4" s="182"/>
      <c r="GL4" s="68"/>
      <c r="GM4" s="68"/>
      <c r="GN4" s="68"/>
      <c r="GO4" s="68"/>
      <c r="GP4" s="68"/>
      <c r="GQ4" s="68"/>
      <c r="GR4" s="70"/>
      <c r="GS4" s="70"/>
      <c r="GT4" s="396">
        <v>42422</v>
      </c>
      <c r="GU4" s="73">
        <v>18480</v>
      </c>
      <c r="GV4" s="74" t="s">
        <v>151</v>
      </c>
      <c r="GW4" s="74"/>
      <c r="GX4" s="162" t="s">
        <v>270</v>
      </c>
      <c r="GY4" s="76">
        <v>4176</v>
      </c>
      <c r="GZ4" s="77"/>
      <c r="HA4" s="77"/>
    </row>
    <row r="5" spans="1:209" ht="16.5" customHeight="1" x14ac:dyDescent="0.25">
      <c r="B5" s="34"/>
      <c r="C5" s="34"/>
      <c r="D5" s="35"/>
      <c r="E5" s="36"/>
      <c r="F5" s="37"/>
      <c r="G5" s="38"/>
      <c r="H5" s="39"/>
      <c r="I5" s="40"/>
      <c r="J5" s="58" t="s">
        <v>109</v>
      </c>
      <c r="K5" s="78" t="s">
        <v>43</v>
      </c>
      <c r="L5" s="79">
        <v>20320</v>
      </c>
      <c r="M5" s="80">
        <v>42402</v>
      </c>
      <c r="N5" s="119">
        <v>1692</v>
      </c>
      <c r="O5" s="82">
        <v>25285</v>
      </c>
      <c r="P5" s="63">
        <f>O5-L5</f>
        <v>4965</v>
      </c>
      <c r="Q5" s="83">
        <v>22</v>
      </c>
      <c r="R5" s="84"/>
      <c r="S5" s="85"/>
      <c r="T5" s="39">
        <f t="shared" si="0"/>
        <v>556270</v>
      </c>
      <c r="U5" s="150" t="s">
        <v>134</v>
      </c>
      <c r="V5" s="390">
        <v>42423</v>
      </c>
      <c r="W5" s="395">
        <v>14812.5</v>
      </c>
      <c r="X5" s="68"/>
      <c r="Y5" s="68"/>
      <c r="Z5" s="68"/>
      <c r="AA5" s="68"/>
      <c r="AB5" s="68"/>
      <c r="AC5" s="69"/>
      <c r="AD5" s="70"/>
      <c r="AE5" s="182"/>
      <c r="AF5" s="68"/>
      <c r="AG5" s="68"/>
      <c r="AH5" s="68"/>
      <c r="AI5" s="68"/>
      <c r="AJ5" s="68"/>
      <c r="AK5" s="68"/>
      <c r="AL5" s="69"/>
      <c r="AM5" s="70"/>
      <c r="AN5" s="182"/>
      <c r="AO5" s="68"/>
      <c r="AP5" s="68"/>
      <c r="AQ5" s="68"/>
      <c r="AR5" s="68"/>
      <c r="AS5" s="68"/>
      <c r="AT5" s="68"/>
      <c r="AU5" s="69"/>
      <c r="AV5" s="70"/>
      <c r="AW5" s="182"/>
      <c r="AX5" s="68"/>
      <c r="AY5" s="68"/>
      <c r="AZ5" s="68"/>
      <c r="BA5" s="68"/>
      <c r="BB5" s="68"/>
      <c r="BC5" s="68"/>
      <c r="BD5" s="69"/>
      <c r="BE5" s="70"/>
      <c r="BF5" s="182"/>
      <c r="BG5" s="68"/>
      <c r="BH5" s="68"/>
      <c r="BI5" s="68"/>
      <c r="BJ5" s="68"/>
      <c r="BK5" s="68"/>
      <c r="BL5" s="68"/>
      <c r="BM5" s="70"/>
      <c r="BN5" s="70"/>
      <c r="BO5" s="182"/>
      <c r="BP5" s="68"/>
      <c r="BQ5" s="68"/>
      <c r="BR5" s="68"/>
      <c r="BS5" s="68"/>
      <c r="BT5" s="68"/>
      <c r="BU5" s="68"/>
      <c r="BV5" s="70"/>
      <c r="BW5" s="70"/>
      <c r="BX5" s="182"/>
      <c r="BY5" s="68"/>
      <c r="BZ5" s="68"/>
      <c r="CA5" s="68"/>
      <c r="CB5" s="68"/>
      <c r="CC5" s="68"/>
      <c r="CD5" s="68"/>
      <c r="CE5" s="70"/>
      <c r="CF5" s="70"/>
      <c r="CG5" s="182"/>
      <c r="CH5" s="68"/>
      <c r="CI5" s="68"/>
      <c r="CJ5" s="68"/>
      <c r="CK5" s="68"/>
      <c r="CL5" s="68"/>
      <c r="CM5" s="68"/>
      <c r="CN5" s="69"/>
      <c r="CO5" s="70"/>
      <c r="CP5" s="182"/>
      <c r="CQ5" s="68"/>
      <c r="CR5" s="68"/>
      <c r="CS5" s="68"/>
      <c r="CT5" s="68"/>
      <c r="CU5" s="68"/>
      <c r="CV5" s="68"/>
      <c r="CW5" s="70"/>
      <c r="CX5" s="70"/>
      <c r="CY5" s="182"/>
      <c r="CZ5" s="68"/>
      <c r="DA5" s="68"/>
      <c r="DB5" s="68"/>
      <c r="DC5" s="68"/>
      <c r="DD5" s="68"/>
      <c r="DE5" s="68"/>
      <c r="DF5" s="70"/>
      <c r="DG5" s="70"/>
      <c r="DH5" s="182"/>
      <c r="DI5" s="68"/>
      <c r="DJ5" s="68"/>
      <c r="DK5" s="68"/>
      <c r="DL5" s="68"/>
      <c r="DM5" s="68"/>
      <c r="DN5" s="68"/>
      <c r="DO5" s="70"/>
      <c r="DP5" s="70"/>
      <c r="DQ5" s="182"/>
      <c r="DR5" s="68"/>
      <c r="DS5" s="68"/>
      <c r="DT5" s="68"/>
      <c r="DU5" s="68"/>
      <c r="DV5" s="68"/>
      <c r="DW5" s="68"/>
      <c r="DX5" s="70"/>
      <c r="DY5" s="70"/>
      <c r="DZ5" s="182"/>
      <c r="EA5" s="68"/>
      <c r="EB5" s="68"/>
      <c r="EC5" s="68"/>
      <c r="ED5" s="68"/>
      <c r="EE5" s="68"/>
      <c r="EF5" s="68"/>
      <c r="EG5" s="70"/>
      <c r="EH5" s="70"/>
      <c r="EI5" s="182"/>
      <c r="EJ5" s="68"/>
      <c r="EK5" s="68"/>
      <c r="EL5" s="68"/>
      <c r="EM5" s="68"/>
      <c r="EN5" s="68"/>
      <c r="EO5" s="68"/>
      <c r="EP5" s="70"/>
      <c r="EQ5" s="70"/>
      <c r="ER5" s="182"/>
      <c r="ES5" s="68"/>
      <c r="ET5" s="68"/>
      <c r="EU5" s="68"/>
      <c r="EV5" s="68"/>
      <c r="EW5" s="68"/>
      <c r="EX5" s="68"/>
      <c r="EY5" s="70"/>
      <c r="EZ5" s="70"/>
      <c r="FA5" s="182"/>
      <c r="FB5" s="68"/>
      <c r="FC5" s="68"/>
      <c r="FD5" s="68"/>
      <c r="FE5" s="68"/>
      <c r="FF5" s="68"/>
      <c r="FG5" s="68"/>
      <c r="FH5" s="70"/>
      <c r="FI5" s="70"/>
      <c r="FJ5" s="182"/>
      <c r="FK5" s="68"/>
      <c r="FL5" s="68"/>
      <c r="FM5" s="68"/>
      <c r="FN5" s="68"/>
      <c r="FO5" s="68"/>
      <c r="FP5" s="68"/>
      <c r="FQ5" s="70"/>
      <c r="FR5" s="70"/>
      <c r="FS5" s="182"/>
      <c r="FT5" s="68"/>
      <c r="FU5" s="68"/>
      <c r="FV5" s="68"/>
      <c r="FW5" s="68"/>
      <c r="FX5" s="68"/>
      <c r="FY5" s="68"/>
      <c r="FZ5" s="70"/>
      <c r="GA5" s="70"/>
      <c r="GB5" s="182"/>
      <c r="GC5" s="68"/>
      <c r="GD5" s="68"/>
      <c r="GE5" s="68"/>
      <c r="GF5" s="68"/>
      <c r="GG5" s="68"/>
      <c r="GH5" s="68"/>
      <c r="GI5" s="70"/>
      <c r="GJ5" s="70"/>
      <c r="GK5" s="182"/>
      <c r="GL5" s="68"/>
      <c r="GM5" s="68"/>
      <c r="GN5" s="68"/>
      <c r="GO5" s="68"/>
      <c r="GP5" s="68"/>
      <c r="GQ5" s="68"/>
      <c r="GR5" s="70"/>
      <c r="GS5" s="70"/>
      <c r="GT5" s="397">
        <v>42423</v>
      </c>
      <c r="GU5" s="73">
        <v>18480</v>
      </c>
      <c r="GV5" s="87" t="s">
        <v>152</v>
      </c>
      <c r="GW5" s="74"/>
      <c r="GX5" s="162" t="s">
        <v>270</v>
      </c>
      <c r="GY5" s="89">
        <v>4176</v>
      </c>
      <c r="GZ5" s="77"/>
      <c r="HA5" s="77"/>
    </row>
    <row r="6" spans="1:209" ht="30" x14ac:dyDescent="0.25">
      <c r="B6" s="77"/>
      <c r="C6" s="90"/>
      <c r="D6" s="35"/>
      <c r="E6" s="36"/>
      <c r="F6" s="37"/>
      <c r="G6" s="38"/>
      <c r="H6" s="39"/>
      <c r="I6" s="40"/>
      <c r="J6" s="91" t="s">
        <v>32</v>
      </c>
      <c r="K6" s="78" t="s">
        <v>39</v>
      </c>
      <c r="L6" s="79">
        <v>26610</v>
      </c>
      <c r="M6" s="80">
        <v>42403</v>
      </c>
      <c r="N6" s="81" t="s">
        <v>133</v>
      </c>
      <c r="O6" s="82">
        <v>26610</v>
      </c>
      <c r="P6" s="63">
        <f>O6-L6</f>
        <v>0</v>
      </c>
      <c r="Q6" s="83">
        <v>21.5</v>
      </c>
      <c r="R6" s="92"/>
      <c r="S6" s="93"/>
      <c r="T6" s="39">
        <f t="shared" si="0"/>
        <v>572115</v>
      </c>
      <c r="U6" s="352" t="s">
        <v>134</v>
      </c>
      <c r="V6" s="390">
        <v>42404</v>
      </c>
      <c r="W6" s="398">
        <v>25480</v>
      </c>
      <c r="X6" s="95"/>
      <c r="Y6" s="96"/>
      <c r="Z6" s="97"/>
      <c r="AA6" s="98"/>
      <c r="AB6" s="97"/>
      <c r="AC6" s="99"/>
      <c r="AD6" s="100"/>
      <c r="AE6" s="95"/>
      <c r="AF6" s="95"/>
      <c r="AG6" s="95"/>
      <c r="AH6" s="96"/>
      <c r="AI6" s="97"/>
      <c r="AJ6" s="98"/>
      <c r="AK6" s="97"/>
      <c r="AL6" s="99"/>
      <c r="AM6" s="100"/>
      <c r="AN6" s="95"/>
      <c r="AO6" s="95"/>
      <c r="AP6" s="95"/>
      <c r="AQ6" s="96"/>
      <c r="AR6" s="97"/>
      <c r="AS6" s="98"/>
      <c r="AT6" s="97"/>
      <c r="AU6" s="99"/>
      <c r="AV6" s="100"/>
      <c r="AW6" s="95"/>
      <c r="AX6" s="95"/>
      <c r="AY6" s="95"/>
      <c r="AZ6" s="96"/>
      <c r="BA6" s="97"/>
      <c r="BB6" s="98"/>
      <c r="BC6" s="97"/>
      <c r="BD6" s="99"/>
      <c r="BE6" s="100"/>
      <c r="BF6" s="95"/>
      <c r="BG6" s="95"/>
      <c r="BH6" s="95"/>
      <c r="BI6" s="96"/>
      <c r="BJ6" s="97"/>
      <c r="BK6" s="98"/>
      <c r="BL6" s="97"/>
      <c r="BM6" s="99"/>
      <c r="BN6" s="100"/>
      <c r="BO6" s="95"/>
      <c r="BP6" s="95"/>
      <c r="BQ6" s="95"/>
      <c r="BR6" s="96"/>
      <c r="BS6" s="97"/>
      <c r="BT6" s="98"/>
      <c r="BU6" s="97"/>
      <c r="BV6" s="99"/>
      <c r="BW6" s="100"/>
      <c r="BX6" s="95"/>
      <c r="BY6" s="95"/>
      <c r="BZ6" s="95"/>
      <c r="CA6" s="96"/>
      <c r="CB6" s="97"/>
      <c r="CC6" s="98"/>
      <c r="CD6" s="97"/>
      <c r="CE6" s="99"/>
      <c r="CF6" s="100"/>
      <c r="CG6" s="95"/>
      <c r="CH6" s="95"/>
      <c r="CI6" s="95"/>
      <c r="CJ6" s="96"/>
      <c r="CK6" s="97"/>
      <c r="CL6" s="98"/>
      <c r="CM6" s="97"/>
      <c r="CN6" s="99"/>
      <c r="CO6" s="100"/>
      <c r="CP6" s="95"/>
      <c r="CQ6" s="95"/>
      <c r="CR6" s="95"/>
      <c r="CS6" s="96"/>
      <c r="CT6" s="97"/>
      <c r="CU6" s="98"/>
      <c r="CV6" s="101"/>
      <c r="CW6" s="99"/>
      <c r="CX6" s="100"/>
      <c r="CY6" s="95"/>
      <c r="CZ6" s="95"/>
      <c r="DA6" s="95"/>
      <c r="DB6" s="96"/>
      <c r="DC6" s="97"/>
      <c r="DD6" s="98"/>
      <c r="DE6" s="97"/>
      <c r="DF6" s="99"/>
      <c r="DG6" s="100"/>
      <c r="DH6" s="95"/>
      <c r="DI6" s="95"/>
      <c r="DJ6" s="95"/>
      <c r="DK6" s="96"/>
      <c r="DL6" s="97"/>
      <c r="DM6" s="98"/>
      <c r="DN6" s="97"/>
      <c r="DO6" s="99"/>
      <c r="DP6" s="100"/>
      <c r="DQ6" s="95"/>
      <c r="DR6" s="95"/>
      <c r="DS6" s="95"/>
      <c r="DT6" s="96"/>
      <c r="DU6" s="97"/>
      <c r="DV6" s="98"/>
      <c r="DW6" s="97"/>
      <c r="DX6" s="99"/>
      <c r="DY6" s="100"/>
      <c r="DZ6" s="95"/>
      <c r="EA6" s="95"/>
      <c r="EB6" s="95"/>
      <c r="EC6" s="96"/>
      <c r="ED6" s="97"/>
      <c r="EE6" s="98"/>
      <c r="EF6" s="97"/>
      <c r="EG6" s="99"/>
      <c r="EH6" s="100"/>
      <c r="EI6" s="95"/>
      <c r="EJ6" s="95"/>
      <c r="EK6" s="95"/>
      <c r="EL6" s="96"/>
      <c r="EM6" s="97"/>
      <c r="EN6" s="98"/>
      <c r="EO6" s="97"/>
      <c r="EP6" s="99"/>
      <c r="EQ6" s="100"/>
      <c r="ER6" s="95"/>
      <c r="ES6" s="95"/>
      <c r="ET6" s="95"/>
      <c r="EU6" s="96"/>
      <c r="EV6" s="97"/>
      <c r="EW6" s="98"/>
      <c r="EX6" s="97"/>
      <c r="EY6" s="99"/>
      <c r="EZ6" s="100"/>
      <c r="FA6" s="95"/>
      <c r="FB6" s="95"/>
      <c r="FC6" s="95"/>
      <c r="FD6" s="96"/>
      <c r="FE6" s="97"/>
      <c r="FF6" s="98"/>
      <c r="FG6" s="97"/>
      <c r="FH6" s="99"/>
      <c r="FI6" s="100"/>
      <c r="FJ6" s="95"/>
      <c r="FK6" s="95"/>
      <c r="FL6" s="95"/>
      <c r="FM6" s="96"/>
      <c r="FN6" s="97"/>
      <c r="FO6" s="98"/>
      <c r="FP6" s="97"/>
      <c r="FQ6" s="99"/>
      <c r="FR6" s="100"/>
      <c r="FS6" s="95"/>
      <c r="FT6" s="95"/>
      <c r="FU6" s="95"/>
      <c r="FV6" s="96"/>
      <c r="FW6" s="97"/>
      <c r="FX6" s="98"/>
      <c r="FY6" s="97"/>
      <c r="FZ6" s="99"/>
      <c r="GA6" s="100"/>
      <c r="GB6" s="95"/>
      <c r="GC6" s="95"/>
      <c r="GD6" s="95"/>
      <c r="GE6" s="96"/>
      <c r="GF6" s="97"/>
      <c r="GG6" s="98"/>
      <c r="GH6" s="97"/>
      <c r="GI6" s="99"/>
      <c r="GJ6" s="100"/>
      <c r="GK6" s="95"/>
      <c r="GL6" s="95"/>
      <c r="GM6" s="95"/>
      <c r="GN6" s="96"/>
      <c r="GO6" s="97"/>
      <c r="GP6" s="98"/>
      <c r="GQ6" s="97"/>
      <c r="GR6" s="99"/>
      <c r="GS6" s="100"/>
      <c r="GT6" s="399">
        <v>42404</v>
      </c>
      <c r="GU6" s="83">
        <f>11200+11200</f>
        <v>22400</v>
      </c>
      <c r="GV6" s="144" t="s">
        <v>131</v>
      </c>
      <c r="GW6" s="103"/>
      <c r="GX6" s="145" t="s">
        <v>174</v>
      </c>
      <c r="GY6" s="447">
        <v>0</v>
      </c>
      <c r="GZ6" s="77"/>
      <c r="HA6" s="77"/>
    </row>
    <row r="7" spans="1:209" x14ac:dyDescent="0.25">
      <c r="B7" s="77"/>
      <c r="C7" s="90"/>
      <c r="D7" s="35"/>
      <c r="E7" s="36"/>
      <c r="F7" s="37"/>
      <c r="G7" s="38"/>
      <c r="H7" s="39"/>
      <c r="I7" s="40"/>
      <c r="J7" s="58" t="s">
        <v>100</v>
      </c>
      <c r="K7" s="78" t="s">
        <v>47</v>
      </c>
      <c r="L7" s="106">
        <v>19380</v>
      </c>
      <c r="M7" s="80">
        <v>42404</v>
      </c>
      <c r="N7" s="151">
        <v>178</v>
      </c>
      <c r="O7" s="107">
        <v>19730</v>
      </c>
      <c r="P7" s="63">
        <f t="shared" ref="P7:P56" si="1">O7-L7</f>
        <v>350</v>
      </c>
      <c r="Q7" s="92">
        <v>22</v>
      </c>
      <c r="R7" s="92"/>
      <c r="S7" s="108"/>
      <c r="T7" s="39">
        <f t="shared" si="0"/>
        <v>434060</v>
      </c>
      <c r="U7" s="352" t="s">
        <v>134</v>
      </c>
      <c r="V7" s="390">
        <v>42426</v>
      </c>
      <c r="W7" s="398">
        <v>11850</v>
      </c>
      <c r="X7" s="95"/>
      <c r="Y7" s="96"/>
      <c r="Z7" s="97"/>
      <c r="AA7" s="98"/>
      <c r="AB7" s="97"/>
      <c r="AC7" s="99"/>
      <c r="AD7" s="100"/>
      <c r="AE7" s="95"/>
      <c r="AF7" s="95"/>
      <c r="AG7" s="95"/>
      <c r="AH7" s="96"/>
      <c r="AI7" s="97"/>
      <c r="AJ7" s="98"/>
      <c r="AK7" s="97"/>
      <c r="AL7" s="99"/>
      <c r="AM7" s="100"/>
      <c r="AN7" s="95"/>
      <c r="AO7" s="95"/>
      <c r="AP7" s="95"/>
      <c r="AQ7" s="96"/>
      <c r="AR7" s="97"/>
      <c r="AS7" s="98"/>
      <c r="AT7" s="97"/>
      <c r="AU7" s="99"/>
      <c r="AV7" s="100"/>
      <c r="AW7" s="95"/>
      <c r="AX7" s="95"/>
      <c r="AY7" s="95"/>
      <c r="AZ7" s="96"/>
      <c r="BA7" s="97"/>
      <c r="BB7" s="98"/>
      <c r="BC7" s="97"/>
      <c r="BD7" s="99"/>
      <c r="BE7" s="100"/>
      <c r="BF7" s="95"/>
      <c r="BG7" s="95"/>
      <c r="BH7" s="95"/>
      <c r="BI7" s="96"/>
      <c r="BJ7" s="97"/>
      <c r="BK7" s="98"/>
      <c r="BL7" s="97"/>
      <c r="BM7" s="99"/>
      <c r="BN7" s="100"/>
      <c r="BO7" s="95"/>
      <c r="BP7" s="95"/>
      <c r="BQ7" s="95"/>
      <c r="BR7" s="96"/>
      <c r="BS7" s="97"/>
      <c r="BT7" s="98"/>
      <c r="BU7" s="97"/>
      <c r="BV7" s="99"/>
      <c r="BW7" s="100"/>
      <c r="BX7" s="95"/>
      <c r="BY7" s="95"/>
      <c r="BZ7" s="95"/>
      <c r="CA7" s="96"/>
      <c r="CB7" s="97"/>
      <c r="CC7" s="98"/>
      <c r="CD7" s="97"/>
      <c r="CE7" s="99"/>
      <c r="CF7" s="100"/>
      <c r="CG7" s="95"/>
      <c r="CH7" s="95"/>
      <c r="CI7" s="95"/>
      <c r="CJ7" s="96"/>
      <c r="CK7" s="97"/>
      <c r="CL7" s="98"/>
      <c r="CM7" s="97"/>
      <c r="CN7" s="99"/>
      <c r="CO7" s="100"/>
      <c r="CP7" s="95"/>
      <c r="CQ7" s="95"/>
      <c r="CR7" s="95"/>
      <c r="CS7" s="96"/>
      <c r="CT7" s="97"/>
      <c r="CU7" s="98"/>
      <c r="CV7" s="101"/>
      <c r="CW7" s="99"/>
      <c r="CX7" s="100"/>
      <c r="CY7" s="95"/>
      <c r="CZ7" s="95"/>
      <c r="DA7" s="95"/>
      <c r="DB7" s="96"/>
      <c r="DC7" s="97"/>
      <c r="DD7" s="98"/>
      <c r="DE7" s="97"/>
      <c r="DF7" s="99"/>
      <c r="DG7" s="100"/>
      <c r="DH7" s="95"/>
      <c r="DI7" s="95"/>
      <c r="DJ7" s="95"/>
      <c r="DK7" s="96"/>
      <c r="DL7" s="97"/>
      <c r="DM7" s="98"/>
      <c r="DN7" s="97"/>
      <c r="DO7" s="99"/>
      <c r="DP7" s="100"/>
      <c r="DQ7" s="95"/>
      <c r="DR7" s="95"/>
      <c r="DS7" s="95"/>
      <c r="DT7" s="96"/>
      <c r="DU7" s="97"/>
      <c r="DV7" s="98"/>
      <c r="DW7" s="97"/>
      <c r="DX7" s="99"/>
      <c r="DY7" s="100"/>
      <c r="DZ7" s="95"/>
      <c r="EA7" s="95"/>
      <c r="EB7" s="95"/>
      <c r="EC7" s="96"/>
      <c r="ED7" s="97"/>
      <c r="EE7" s="98"/>
      <c r="EF7" s="97"/>
      <c r="EG7" s="99"/>
      <c r="EH7" s="100"/>
      <c r="EI7" s="95"/>
      <c r="EJ7" s="95"/>
      <c r="EK7" s="95"/>
      <c r="EL7" s="96"/>
      <c r="EM7" s="97"/>
      <c r="EN7" s="98"/>
      <c r="EO7" s="97"/>
      <c r="EP7" s="99"/>
      <c r="EQ7" s="100"/>
      <c r="ER7" s="95"/>
      <c r="ES7" s="95"/>
      <c r="ET7" s="95"/>
      <c r="EU7" s="96"/>
      <c r="EV7" s="97"/>
      <c r="EW7" s="98"/>
      <c r="EX7" s="97"/>
      <c r="EY7" s="99"/>
      <c r="EZ7" s="100"/>
      <c r="FA7" s="95"/>
      <c r="FB7" s="95"/>
      <c r="FC7" s="95"/>
      <c r="FD7" s="96"/>
      <c r="FE7" s="97"/>
      <c r="FF7" s="98"/>
      <c r="FG7" s="97"/>
      <c r="FH7" s="99"/>
      <c r="FI7" s="100"/>
      <c r="FJ7" s="95"/>
      <c r="FK7" s="95"/>
      <c r="FL7" s="95"/>
      <c r="FM7" s="96"/>
      <c r="FN7" s="97"/>
      <c r="FO7" s="98"/>
      <c r="FP7" s="97"/>
      <c r="FQ7" s="99"/>
      <c r="FR7" s="100"/>
      <c r="FS7" s="95"/>
      <c r="FT7" s="95"/>
      <c r="FU7" s="95"/>
      <c r="FV7" s="96"/>
      <c r="FW7" s="97"/>
      <c r="FX7" s="98"/>
      <c r="FY7" s="97"/>
      <c r="FZ7" s="99"/>
      <c r="GA7" s="100"/>
      <c r="GB7" s="95"/>
      <c r="GC7" s="95"/>
      <c r="GD7" s="95"/>
      <c r="GE7" s="96"/>
      <c r="GF7" s="97"/>
      <c r="GG7" s="98"/>
      <c r="GH7" s="97"/>
      <c r="GI7" s="99"/>
      <c r="GJ7" s="100"/>
      <c r="GK7" s="95"/>
      <c r="GL7" s="95"/>
      <c r="GM7" s="95"/>
      <c r="GN7" s="96"/>
      <c r="GO7" s="97"/>
      <c r="GP7" s="98"/>
      <c r="GQ7" s="97"/>
      <c r="GR7" s="99"/>
      <c r="GS7" s="100"/>
      <c r="GT7" s="399">
        <v>42422</v>
      </c>
      <c r="GU7" s="83">
        <v>18480</v>
      </c>
      <c r="GV7" s="103" t="s">
        <v>157</v>
      </c>
      <c r="GW7" s="103"/>
      <c r="GX7" s="145" t="s">
        <v>270</v>
      </c>
      <c r="GY7" s="105">
        <v>4176</v>
      </c>
      <c r="GZ7" s="77"/>
      <c r="HA7" s="77"/>
    </row>
    <row r="8" spans="1:209" x14ac:dyDescent="0.25">
      <c r="B8" s="77"/>
      <c r="C8" s="90"/>
      <c r="D8" s="35"/>
      <c r="E8" s="36"/>
      <c r="F8" s="37"/>
      <c r="G8" s="38"/>
      <c r="H8" s="39"/>
      <c r="I8" s="40"/>
      <c r="J8" s="58" t="s">
        <v>100</v>
      </c>
      <c r="K8" s="109" t="s">
        <v>42</v>
      </c>
      <c r="L8" s="110">
        <v>12610</v>
      </c>
      <c r="M8" s="111">
        <v>42404</v>
      </c>
      <c r="N8" s="112">
        <v>183</v>
      </c>
      <c r="O8" s="113">
        <v>19735</v>
      </c>
      <c r="P8" s="63">
        <f t="shared" si="1"/>
        <v>7125</v>
      </c>
      <c r="Q8" s="73">
        <v>22</v>
      </c>
      <c r="R8" s="114"/>
      <c r="S8" s="115"/>
      <c r="T8" s="39">
        <f t="shared" si="0"/>
        <v>434170</v>
      </c>
      <c r="U8" s="353" t="s">
        <v>134</v>
      </c>
      <c r="V8" s="391">
        <v>42425</v>
      </c>
      <c r="W8" s="400">
        <v>7702.5</v>
      </c>
      <c r="X8" s="95"/>
      <c r="Y8" s="96"/>
      <c r="Z8" s="97"/>
      <c r="AA8" s="98"/>
      <c r="AB8" s="97"/>
      <c r="AC8" s="99"/>
      <c r="AD8" s="100"/>
      <c r="AE8" s="95"/>
      <c r="AF8" s="95"/>
      <c r="AG8" s="95"/>
      <c r="AH8" s="96"/>
      <c r="AI8" s="97"/>
      <c r="AJ8" s="98"/>
      <c r="AK8" s="97"/>
      <c r="AL8" s="99"/>
      <c r="AM8" s="100"/>
      <c r="AN8" s="95"/>
      <c r="AO8" s="95"/>
      <c r="AP8" s="95"/>
      <c r="AQ8" s="96"/>
      <c r="AR8" s="97"/>
      <c r="AS8" s="98"/>
      <c r="AT8" s="97"/>
      <c r="AU8" s="99"/>
      <c r="AV8" s="100"/>
      <c r="AW8" s="95"/>
      <c r="AX8" s="95"/>
      <c r="AY8" s="95"/>
      <c r="AZ8" s="96"/>
      <c r="BA8" s="97"/>
      <c r="BB8" s="98"/>
      <c r="BC8" s="97"/>
      <c r="BD8" s="99"/>
      <c r="BE8" s="100"/>
      <c r="BF8" s="95"/>
      <c r="BG8" s="95"/>
      <c r="BH8" s="95"/>
      <c r="BI8" s="96"/>
      <c r="BJ8" s="97"/>
      <c r="BK8" s="98"/>
      <c r="BL8" s="97"/>
      <c r="BM8" s="99"/>
      <c r="BN8" s="100"/>
      <c r="BO8" s="95"/>
      <c r="BP8" s="95"/>
      <c r="BQ8" s="95"/>
      <c r="BR8" s="96"/>
      <c r="BS8" s="97"/>
      <c r="BT8" s="98"/>
      <c r="BU8" s="97"/>
      <c r="BV8" s="99"/>
      <c r="BW8" s="100"/>
      <c r="BX8" s="95"/>
      <c r="BY8" s="95"/>
      <c r="BZ8" s="95"/>
      <c r="CA8" s="96"/>
      <c r="CB8" s="97"/>
      <c r="CC8" s="98"/>
      <c r="CD8" s="97"/>
      <c r="CE8" s="99"/>
      <c r="CF8" s="100"/>
      <c r="CG8" s="95"/>
      <c r="CH8" s="95"/>
      <c r="CI8" s="95"/>
      <c r="CJ8" s="96"/>
      <c r="CK8" s="97"/>
      <c r="CL8" s="98"/>
      <c r="CM8" s="97"/>
      <c r="CN8" s="99"/>
      <c r="CO8" s="100"/>
      <c r="CP8" s="95"/>
      <c r="CQ8" s="95"/>
      <c r="CR8" s="95"/>
      <c r="CS8" s="96"/>
      <c r="CT8" s="97"/>
      <c r="CU8" s="98"/>
      <c r="CV8" s="101"/>
      <c r="CW8" s="99"/>
      <c r="CX8" s="100"/>
      <c r="CY8" s="95"/>
      <c r="CZ8" s="95"/>
      <c r="DA8" s="95"/>
      <c r="DB8" s="96"/>
      <c r="DC8" s="97"/>
      <c r="DD8" s="98"/>
      <c r="DE8" s="97"/>
      <c r="DF8" s="99"/>
      <c r="DG8" s="100"/>
      <c r="DH8" s="95"/>
      <c r="DI8" s="95"/>
      <c r="DJ8" s="95"/>
      <c r="DK8" s="96"/>
      <c r="DL8" s="97"/>
      <c r="DM8" s="98"/>
      <c r="DN8" s="97"/>
      <c r="DO8" s="99"/>
      <c r="DP8" s="100"/>
      <c r="DQ8" s="95"/>
      <c r="DR8" s="95"/>
      <c r="DS8" s="95"/>
      <c r="DT8" s="96"/>
      <c r="DU8" s="97"/>
      <c r="DV8" s="98"/>
      <c r="DW8" s="97"/>
      <c r="DX8" s="99"/>
      <c r="DY8" s="100"/>
      <c r="DZ8" s="95"/>
      <c r="EA8" s="95"/>
      <c r="EB8" s="95"/>
      <c r="EC8" s="96"/>
      <c r="ED8" s="97"/>
      <c r="EE8" s="98"/>
      <c r="EF8" s="97"/>
      <c r="EG8" s="99"/>
      <c r="EH8" s="100"/>
      <c r="EI8" s="95"/>
      <c r="EJ8" s="95"/>
      <c r="EK8" s="95"/>
      <c r="EL8" s="96"/>
      <c r="EM8" s="97"/>
      <c r="EN8" s="98"/>
      <c r="EO8" s="97"/>
      <c r="EP8" s="99"/>
      <c r="EQ8" s="100"/>
      <c r="ER8" s="95"/>
      <c r="ES8" s="95"/>
      <c r="ET8" s="95"/>
      <c r="EU8" s="96"/>
      <c r="EV8" s="97"/>
      <c r="EW8" s="98"/>
      <c r="EX8" s="97"/>
      <c r="EY8" s="99"/>
      <c r="EZ8" s="100"/>
      <c r="FA8" s="95"/>
      <c r="FB8" s="95"/>
      <c r="FC8" s="95"/>
      <c r="FD8" s="96"/>
      <c r="FE8" s="97"/>
      <c r="FF8" s="98"/>
      <c r="FG8" s="97"/>
      <c r="FH8" s="99"/>
      <c r="FI8" s="100"/>
      <c r="FJ8" s="95"/>
      <c r="FK8" s="95"/>
      <c r="FL8" s="95"/>
      <c r="FM8" s="96"/>
      <c r="FN8" s="97"/>
      <c r="FO8" s="98"/>
      <c r="FP8" s="97"/>
      <c r="FQ8" s="99"/>
      <c r="FR8" s="100"/>
      <c r="FS8" s="95"/>
      <c r="FT8" s="95"/>
      <c r="FU8" s="95"/>
      <c r="FV8" s="96"/>
      <c r="FW8" s="97"/>
      <c r="FX8" s="98"/>
      <c r="FY8" s="97"/>
      <c r="FZ8" s="99"/>
      <c r="GA8" s="100"/>
      <c r="GB8" s="95"/>
      <c r="GC8" s="95"/>
      <c r="GD8" s="95"/>
      <c r="GE8" s="96"/>
      <c r="GF8" s="97"/>
      <c r="GG8" s="98"/>
      <c r="GH8" s="97"/>
      <c r="GI8" s="99"/>
      <c r="GJ8" s="100"/>
      <c r="GK8" s="95"/>
      <c r="GL8" s="95"/>
      <c r="GM8" s="95"/>
      <c r="GN8" s="96"/>
      <c r="GO8" s="97"/>
      <c r="GP8" s="98"/>
      <c r="GQ8" s="97"/>
      <c r="GR8" s="99"/>
      <c r="GS8" s="100"/>
      <c r="GT8" s="399">
        <v>42422</v>
      </c>
      <c r="GU8" s="83">
        <v>14560</v>
      </c>
      <c r="GV8" s="103" t="s">
        <v>158</v>
      </c>
      <c r="GW8" s="103"/>
      <c r="GX8" s="145" t="s">
        <v>270</v>
      </c>
      <c r="GY8" s="105">
        <v>2320</v>
      </c>
      <c r="GZ8" s="77"/>
      <c r="HA8" s="77"/>
    </row>
    <row r="9" spans="1:209" x14ac:dyDescent="0.25">
      <c r="B9" s="77"/>
      <c r="C9" s="90"/>
      <c r="D9" s="35"/>
      <c r="E9" s="36"/>
      <c r="F9" s="37"/>
      <c r="G9" s="38"/>
      <c r="H9" s="39"/>
      <c r="I9" s="40"/>
      <c r="J9" s="58" t="s">
        <v>100</v>
      </c>
      <c r="K9" s="78" t="s">
        <v>110</v>
      </c>
      <c r="L9" s="118">
        <v>11070</v>
      </c>
      <c r="M9" s="80">
        <v>42405</v>
      </c>
      <c r="N9" s="119" t="s">
        <v>192</v>
      </c>
      <c r="O9" s="107">
        <f>17890-219.5</f>
        <v>17670.5</v>
      </c>
      <c r="P9" s="63">
        <f t="shared" si="1"/>
        <v>6600.5</v>
      </c>
      <c r="Q9" s="92">
        <v>22</v>
      </c>
      <c r="R9" s="407">
        <v>588751</v>
      </c>
      <c r="S9" s="140" t="s">
        <v>193</v>
      </c>
      <c r="T9" s="39">
        <f t="shared" si="0"/>
        <v>388751</v>
      </c>
      <c r="U9" s="352" t="s">
        <v>134</v>
      </c>
      <c r="V9" s="392">
        <v>42429</v>
      </c>
      <c r="W9" s="400">
        <v>7584</v>
      </c>
      <c r="X9" s="95"/>
      <c r="Y9" s="96"/>
      <c r="Z9" s="97"/>
      <c r="AA9" s="98"/>
      <c r="AB9" s="97"/>
      <c r="AC9" s="99"/>
      <c r="AD9" s="100"/>
      <c r="AE9" s="95"/>
      <c r="AF9" s="95"/>
      <c r="AG9" s="95"/>
      <c r="AH9" s="96"/>
      <c r="AI9" s="97"/>
      <c r="AJ9" s="98"/>
      <c r="AK9" s="97"/>
      <c r="AL9" s="99"/>
      <c r="AM9" s="100"/>
      <c r="AN9" s="95"/>
      <c r="AO9" s="95"/>
      <c r="AP9" s="95"/>
      <c r="AQ9" s="96"/>
      <c r="AR9" s="97"/>
      <c r="AS9" s="98"/>
      <c r="AT9" s="97"/>
      <c r="AU9" s="99"/>
      <c r="AV9" s="100"/>
      <c r="AW9" s="95"/>
      <c r="AX9" s="95"/>
      <c r="AY9" s="95"/>
      <c r="AZ9" s="96"/>
      <c r="BA9" s="97"/>
      <c r="BB9" s="98"/>
      <c r="BC9" s="97"/>
      <c r="BD9" s="99"/>
      <c r="BE9" s="100"/>
      <c r="BF9" s="95"/>
      <c r="BG9" s="95"/>
      <c r="BH9" s="95"/>
      <c r="BI9" s="96"/>
      <c r="BJ9" s="97"/>
      <c r="BK9" s="98"/>
      <c r="BL9" s="97"/>
      <c r="BM9" s="99"/>
      <c r="BN9" s="100"/>
      <c r="BO9" s="95"/>
      <c r="BP9" s="95"/>
      <c r="BQ9" s="95"/>
      <c r="BR9" s="96"/>
      <c r="BS9" s="97"/>
      <c r="BT9" s="98"/>
      <c r="BU9" s="97"/>
      <c r="BV9" s="99"/>
      <c r="BW9" s="100"/>
      <c r="BX9" s="95"/>
      <c r="BY9" s="95"/>
      <c r="BZ9" s="95"/>
      <c r="CA9" s="96"/>
      <c r="CB9" s="97"/>
      <c r="CC9" s="98"/>
      <c r="CD9" s="97"/>
      <c r="CE9" s="99"/>
      <c r="CF9" s="100"/>
      <c r="CG9" s="95"/>
      <c r="CH9" s="95"/>
      <c r="CI9" s="95"/>
      <c r="CJ9" s="96"/>
      <c r="CK9" s="97"/>
      <c r="CL9" s="98"/>
      <c r="CM9" s="97"/>
      <c r="CN9" s="99"/>
      <c r="CO9" s="100"/>
      <c r="CP9" s="95"/>
      <c r="CQ9" s="95"/>
      <c r="CR9" s="95"/>
      <c r="CS9" s="96"/>
      <c r="CT9" s="97"/>
      <c r="CU9" s="98"/>
      <c r="CV9" s="101"/>
      <c r="CW9" s="99"/>
      <c r="CX9" s="100"/>
      <c r="CY9" s="95"/>
      <c r="CZ9" s="95"/>
      <c r="DA9" s="95"/>
      <c r="DB9" s="96"/>
      <c r="DC9" s="97"/>
      <c r="DD9" s="98"/>
      <c r="DE9" s="97"/>
      <c r="DF9" s="99"/>
      <c r="DG9" s="100"/>
      <c r="DH9" s="95"/>
      <c r="DI9" s="95"/>
      <c r="DJ9" s="95"/>
      <c r="DK9" s="96"/>
      <c r="DL9" s="97"/>
      <c r="DM9" s="98"/>
      <c r="DN9" s="97"/>
      <c r="DO9" s="99"/>
      <c r="DP9" s="100"/>
      <c r="DQ9" s="95"/>
      <c r="DR9" s="95"/>
      <c r="DS9" s="95"/>
      <c r="DT9" s="96"/>
      <c r="DU9" s="97"/>
      <c r="DV9" s="98"/>
      <c r="DW9" s="97"/>
      <c r="DX9" s="99"/>
      <c r="DY9" s="100"/>
      <c r="DZ9" s="95"/>
      <c r="EA9" s="95"/>
      <c r="EB9" s="95"/>
      <c r="EC9" s="96"/>
      <c r="ED9" s="97"/>
      <c r="EE9" s="98"/>
      <c r="EF9" s="97"/>
      <c r="EG9" s="99"/>
      <c r="EH9" s="100"/>
      <c r="EI9" s="95"/>
      <c r="EJ9" s="95"/>
      <c r="EK9" s="95"/>
      <c r="EL9" s="96"/>
      <c r="EM9" s="97"/>
      <c r="EN9" s="98"/>
      <c r="EO9" s="97"/>
      <c r="EP9" s="99"/>
      <c r="EQ9" s="100"/>
      <c r="ER9" s="95"/>
      <c r="ES9" s="95"/>
      <c r="ET9" s="95"/>
      <c r="EU9" s="96"/>
      <c r="EV9" s="97"/>
      <c r="EW9" s="98"/>
      <c r="EX9" s="97"/>
      <c r="EY9" s="99"/>
      <c r="EZ9" s="100"/>
      <c r="FA9" s="95"/>
      <c r="FB9" s="95"/>
      <c r="FC9" s="95"/>
      <c r="FD9" s="96"/>
      <c r="FE9" s="97"/>
      <c r="FF9" s="98"/>
      <c r="FG9" s="97"/>
      <c r="FH9" s="99"/>
      <c r="FI9" s="100"/>
      <c r="FJ9" s="95"/>
      <c r="FK9" s="95"/>
      <c r="FL9" s="95"/>
      <c r="FM9" s="96"/>
      <c r="FN9" s="97"/>
      <c r="FO9" s="98"/>
      <c r="FP9" s="97"/>
      <c r="FQ9" s="99"/>
      <c r="FR9" s="100"/>
      <c r="FS9" s="95"/>
      <c r="FT9" s="95"/>
      <c r="FU9" s="95"/>
      <c r="FV9" s="96"/>
      <c r="FW9" s="97"/>
      <c r="FX9" s="98"/>
      <c r="FY9" s="97"/>
      <c r="FZ9" s="99"/>
      <c r="GA9" s="100"/>
      <c r="GB9" s="95"/>
      <c r="GC9" s="95"/>
      <c r="GD9" s="95"/>
      <c r="GE9" s="96"/>
      <c r="GF9" s="97"/>
      <c r="GG9" s="98"/>
      <c r="GH9" s="97"/>
      <c r="GI9" s="99"/>
      <c r="GJ9" s="100"/>
      <c r="GK9" s="95"/>
      <c r="GL9" s="95"/>
      <c r="GM9" s="95"/>
      <c r="GN9" s="96"/>
      <c r="GO9" s="97"/>
      <c r="GP9" s="98"/>
      <c r="GQ9" s="97"/>
      <c r="GR9" s="99"/>
      <c r="GS9" s="100"/>
      <c r="GT9" s="399">
        <v>42422</v>
      </c>
      <c r="GU9" s="83">
        <v>14560</v>
      </c>
      <c r="GV9" s="121" t="s">
        <v>159</v>
      </c>
      <c r="GW9" s="103"/>
      <c r="GX9" s="492" t="s">
        <v>270</v>
      </c>
      <c r="GY9" s="105">
        <v>2320</v>
      </c>
      <c r="GZ9" s="77"/>
      <c r="HA9" s="77"/>
    </row>
    <row r="10" spans="1:209" x14ac:dyDescent="0.25">
      <c r="B10" s="77"/>
      <c r="C10" s="90"/>
      <c r="D10" s="35"/>
      <c r="E10" s="36"/>
      <c r="F10" s="37"/>
      <c r="G10" s="38"/>
      <c r="H10" s="39"/>
      <c r="I10" s="40"/>
      <c r="J10" s="58" t="s">
        <v>100</v>
      </c>
      <c r="K10" s="78" t="s">
        <v>47</v>
      </c>
      <c r="L10" s="118">
        <v>17720</v>
      </c>
      <c r="M10" s="80">
        <v>42405</v>
      </c>
      <c r="N10" s="81">
        <v>190</v>
      </c>
      <c r="O10" s="107">
        <v>18370</v>
      </c>
      <c r="P10" s="123">
        <f t="shared" si="1"/>
        <v>650</v>
      </c>
      <c r="Q10" s="92">
        <v>22</v>
      </c>
      <c r="R10" s="92"/>
      <c r="S10" s="92"/>
      <c r="T10" s="39">
        <f t="shared" si="0"/>
        <v>404140</v>
      </c>
      <c r="U10" s="352" t="s">
        <v>134</v>
      </c>
      <c r="V10" s="392">
        <v>42426</v>
      </c>
      <c r="W10" s="400">
        <v>11731.5</v>
      </c>
      <c r="X10" s="95"/>
      <c r="Y10" s="96"/>
      <c r="Z10" s="97"/>
      <c r="AA10" s="98"/>
      <c r="AB10" s="97"/>
      <c r="AC10" s="99"/>
      <c r="AD10" s="100"/>
      <c r="AE10" s="95"/>
      <c r="AF10" s="95"/>
      <c r="AG10" s="95"/>
      <c r="AH10" s="96"/>
      <c r="AI10" s="97"/>
      <c r="AJ10" s="98"/>
      <c r="AK10" s="97"/>
      <c r="AL10" s="99"/>
      <c r="AM10" s="100"/>
      <c r="AN10" s="95"/>
      <c r="AO10" s="95"/>
      <c r="AP10" s="95"/>
      <c r="AQ10" s="96"/>
      <c r="AR10" s="97"/>
      <c r="AS10" s="98"/>
      <c r="AT10" s="97"/>
      <c r="AU10" s="99"/>
      <c r="AV10" s="100"/>
      <c r="AW10" s="95"/>
      <c r="AX10" s="95"/>
      <c r="AY10" s="95"/>
      <c r="AZ10" s="96"/>
      <c r="BA10" s="97"/>
      <c r="BB10" s="98"/>
      <c r="BC10" s="97"/>
      <c r="BD10" s="99"/>
      <c r="BE10" s="100"/>
      <c r="BF10" s="95"/>
      <c r="BG10" s="95"/>
      <c r="BH10" s="95"/>
      <c r="BI10" s="96"/>
      <c r="BJ10" s="97"/>
      <c r="BK10" s="98"/>
      <c r="BL10" s="97"/>
      <c r="BM10" s="99"/>
      <c r="BN10" s="100"/>
      <c r="BO10" s="95"/>
      <c r="BP10" s="95"/>
      <c r="BQ10" s="95"/>
      <c r="BR10" s="96"/>
      <c r="BS10" s="97"/>
      <c r="BT10" s="98"/>
      <c r="BU10" s="97"/>
      <c r="BV10" s="99"/>
      <c r="BW10" s="100"/>
      <c r="BX10" s="95"/>
      <c r="BY10" s="95"/>
      <c r="BZ10" s="95"/>
      <c r="CA10" s="96"/>
      <c r="CB10" s="97"/>
      <c r="CC10" s="98"/>
      <c r="CD10" s="97"/>
      <c r="CE10" s="99"/>
      <c r="CF10" s="100"/>
      <c r="CG10" s="95"/>
      <c r="CH10" s="95"/>
      <c r="CI10" s="95"/>
      <c r="CJ10" s="96"/>
      <c r="CK10" s="97"/>
      <c r="CL10" s="98"/>
      <c r="CM10" s="97"/>
      <c r="CN10" s="99"/>
      <c r="CO10" s="100"/>
      <c r="CP10" s="95"/>
      <c r="CQ10" s="95"/>
      <c r="CR10" s="95"/>
      <c r="CS10" s="96"/>
      <c r="CT10" s="97"/>
      <c r="CU10" s="98"/>
      <c r="CV10" s="101"/>
      <c r="CW10" s="99"/>
      <c r="CX10" s="100"/>
      <c r="CY10" s="95"/>
      <c r="CZ10" s="95"/>
      <c r="DA10" s="95"/>
      <c r="DB10" s="96"/>
      <c r="DC10" s="97"/>
      <c r="DD10" s="98"/>
      <c r="DE10" s="97"/>
      <c r="DF10" s="99"/>
      <c r="DG10" s="100"/>
      <c r="DH10" s="95"/>
      <c r="DI10" s="95"/>
      <c r="DJ10" s="95"/>
      <c r="DK10" s="96"/>
      <c r="DL10" s="97"/>
      <c r="DM10" s="98"/>
      <c r="DN10" s="97"/>
      <c r="DO10" s="99"/>
      <c r="DP10" s="100"/>
      <c r="DQ10" s="95"/>
      <c r="DR10" s="95"/>
      <c r="DS10" s="95"/>
      <c r="DT10" s="96"/>
      <c r="DU10" s="97"/>
      <c r="DV10" s="98"/>
      <c r="DW10" s="97"/>
      <c r="DX10" s="99"/>
      <c r="DY10" s="100"/>
      <c r="DZ10" s="95"/>
      <c r="EA10" s="95"/>
      <c r="EB10" s="95"/>
      <c r="EC10" s="96"/>
      <c r="ED10" s="97"/>
      <c r="EE10" s="98"/>
      <c r="EF10" s="97"/>
      <c r="EG10" s="99"/>
      <c r="EH10" s="100"/>
      <c r="EI10" s="95"/>
      <c r="EJ10" s="95"/>
      <c r="EK10" s="95"/>
      <c r="EL10" s="96"/>
      <c r="EM10" s="97"/>
      <c r="EN10" s="98"/>
      <c r="EO10" s="97"/>
      <c r="EP10" s="99"/>
      <c r="EQ10" s="100"/>
      <c r="ER10" s="95"/>
      <c r="ES10" s="95"/>
      <c r="ET10" s="95"/>
      <c r="EU10" s="96"/>
      <c r="EV10" s="97"/>
      <c r="EW10" s="98"/>
      <c r="EX10" s="97"/>
      <c r="EY10" s="99"/>
      <c r="EZ10" s="100"/>
      <c r="FA10" s="95"/>
      <c r="FB10" s="95"/>
      <c r="FC10" s="95"/>
      <c r="FD10" s="96"/>
      <c r="FE10" s="97"/>
      <c r="FF10" s="98"/>
      <c r="FG10" s="97"/>
      <c r="FH10" s="99"/>
      <c r="FI10" s="100"/>
      <c r="FJ10" s="95"/>
      <c r="FK10" s="95"/>
      <c r="FL10" s="95"/>
      <c r="FM10" s="96"/>
      <c r="FN10" s="97"/>
      <c r="FO10" s="98"/>
      <c r="FP10" s="97"/>
      <c r="FQ10" s="99"/>
      <c r="FR10" s="100"/>
      <c r="FS10" s="95"/>
      <c r="FT10" s="95"/>
      <c r="FU10" s="95"/>
      <c r="FV10" s="96"/>
      <c r="FW10" s="97"/>
      <c r="FX10" s="98"/>
      <c r="FY10" s="97"/>
      <c r="FZ10" s="99"/>
      <c r="GA10" s="100"/>
      <c r="GB10" s="95"/>
      <c r="GC10" s="95"/>
      <c r="GD10" s="95"/>
      <c r="GE10" s="96"/>
      <c r="GF10" s="97"/>
      <c r="GG10" s="98"/>
      <c r="GH10" s="97"/>
      <c r="GI10" s="99"/>
      <c r="GJ10" s="100"/>
      <c r="GK10" s="95"/>
      <c r="GL10" s="95"/>
      <c r="GM10" s="95"/>
      <c r="GN10" s="96"/>
      <c r="GO10" s="97"/>
      <c r="GP10" s="98"/>
      <c r="GQ10" s="97"/>
      <c r="GR10" s="99"/>
      <c r="GS10" s="100"/>
      <c r="GT10" s="399">
        <v>42422</v>
      </c>
      <c r="GU10" s="83">
        <v>18480</v>
      </c>
      <c r="GV10" s="103" t="s">
        <v>160</v>
      </c>
      <c r="GW10" s="103"/>
      <c r="GX10" s="145" t="s">
        <v>270</v>
      </c>
      <c r="GY10" s="105">
        <v>4176</v>
      </c>
      <c r="GZ10" s="77"/>
      <c r="HA10" s="77"/>
    </row>
    <row r="11" spans="1:209" x14ac:dyDescent="0.25">
      <c r="B11" s="77"/>
      <c r="C11" s="90"/>
      <c r="D11" s="35"/>
      <c r="E11" s="36"/>
      <c r="F11" s="37"/>
      <c r="G11" s="38"/>
      <c r="H11" s="39"/>
      <c r="I11" s="40"/>
      <c r="J11" s="58" t="s">
        <v>100</v>
      </c>
      <c r="K11" s="78" t="s">
        <v>43</v>
      </c>
      <c r="L11" s="118">
        <v>21090</v>
      </c>
      <c r="M11" s="80">
        <v>42407</v>
      </c>
      <c r="N11" s="81" t="s">
        <v>194</v>
      </c>
      <c r="O11" s="107">
        <v>26250</v>
      </c>
      <c r="P11" s="123">
        <f t="shared" si="1"/>
        <v>5160</v>
      </c>
      <c r="Q11" s="92">
        <v>22</v>
      </c>
      <c r="R11" s="92"/>
      <c r="S11" s="92"/>
      <c r="T11" s="39">
        <f t="shared" si="0"/>
        <v>577500</v>
      </c>
      <c r="U11" s="352" t="s">
        <v>134</v>
      </c>
      <c r="V11" s="392">
        <v>42429</v>
      </c>
      <c r="W11" s="400">
        <v>11812.5</v>
      </c>
      <c r="X11" s="95"/>
      <c r="Y11" s="96"/>
      <c r="Z11" s="97"/>
      <c r="AA11" s="98"/>
      <c r="AB11" s="97"/>
      <c r="AC11" s="99"/>
      <c r="AD11" s="100"/>
      <c r="AE11" s="95"/>
      <c r="AF11" s="95"/>
      <c r="AG11" s="95"/>
      <c r="AH11" s="96"/>
      <c r="AI11" s="97"/>
      <c r="AJ11" s="98"/>
      <c r="AK11" s="97"/>
      <c r="AL11" s="99"/>
      <c r="AM11" s="100"/>
      <c r="AN11" s="95"/>
      <c r="AO11" s="95"/>
      <c r="AP11" s="95"/>
      <c r="AQ11" s="96"/>
      <c r="AR11" s="97"/>
      <c r="AS11" s="98"/>
      <c r="AT11" s="97"/>
      <c r="AU11" s="99"/>
      <c r="AV11" s="100"/>
      <c r="AW11" s="95"/>
      <c r="AX11" s="95"/>
      <c r="AY11" s="95"/>
      <c r="AZ11" s="96"/>
      <c r="BA11" s="97"/>
      <c r="BB11" s="98"/>
      <c r="BC11" s="97"/>
      <c r="BD11" s="99"/>
      <c r="BE11" s="100"/>
      <c r="BF11" s="95"/>
      <c r="BG11" s="95"/>
      <c r="BH11" s="95"/>
      <c r="BI11" s="96"/>
      <c r="BJ11" s="97"/>
      <c r="BK11" s="98"/>
      <c r="BL11" s="97"/>
      <c r="BM11" s="99"/>
      <c r="BN11" s="100"/>
      <c r="BO11" s="95"/>
      <c r="BP11" s="95"/>
      <c r="BQ11" s="95"/>
      <c r="BR11" s="96"/>
      <c r="BS11" s="97"/>
      <c r="BT11" s="98"/>
      <c r="BU11" s="97"/>
      <c r="BV11" s="99"/>
      <c r="BW11" s="100"/>
      <c r="BX11" s="95"/>
      <c r="BY11" s="95"/>
      <c r="BZ11" s="95"/>
      <c r="CA11" s="96"/>
      <c r="CB11" s="97"/>
      <c r="CC11" s="98"/>
      <c r="CD11" s="97"/>
      <c r="CE11" s="99"/>
      <c r="CF11" s="100"/>
      <c r="CG11" s="95"/>
      <c r="CH11" s="95"/>
      <c r="CI11" s="95"/>
      <c r="CJ11" s="96"/>
      <c r="CK11" s="97"/>
      <c r="CL11" s="98"/>
      <c r="CM11" s="97"/>
      <c r="CN11" s="99"/>
      <c r="CO11" s="100"/>
      <c r="CP11" s="95"/>
      <c r="CQ11" s="95"/>
      <c r="CR11" s="95"/>
      <c r="CS11" s="96"/>
      <c r="CT11" s="97"/>
      <c r="CU11" s="98"/>
      <c r="CV11" s="101"/>
      <c r="CW11" s="99"/>
      <c r="CX11" s="100"/>
      <c r="CY11" s="95"/>
      <c r="CZ11" s="95"/>
      <c r="DA11" s="95"/>
      <c r="DB11" s="96"/>
      <c r="DC11" s="97"/>
      <c r="DD11" s="98"/>
      <c r="DE11" s="97"/>
      <c r="DF11" s="99"/>
      <c r="DG11" s="100"/>
      <c r="DH11" s="95"/>
      <c r="DI11" s="95"/>
      <c r="DJ11" s="95"/>
      <c r="DK11" s="96"/>
      <c r="DL11" s="97"/>
      <c r="DM11" s="98"/>
      <c r="DN11" s="97"/>
      <c r="DO11" s="99"/>
      <c r="DP11" s="100"/>
      <c r="DQ11" s="95"/>
      <c r="DR11" s="95"/>
      <c r="DS11" s="95"/>
      <c r="DT11" s="96"/>
      <c r="DU11" s="97"/>
      <c r="DV11" s="98"/>
      <c r="DW11" s="97"/>
      <c r="DX11" s="99"/>
      <c r="DY11" s="100"/>
      <c r="DZ11" s="95"/>
      <c r="EA11" s="95"/>
      <c r="EB11" s="95"/>
      <c r="EC11" s="96"/>
      <c r="ED11" s="97"/>
      <c r="EE11" s="98"/>
      <c r="EF11" s="97"/>
      <c r="EG11" s="99"/>
      <c r="EH11" s="100"/>
      <c r="EI11" s="95"/>
      <c r="EJ11" s="95"/>
      <c r="EK11" s="95"/>
      <c r="EL11" s="96"/>
      <c r="EM11" s="97"/>
      <c r="EN11" s="98"/>
      <c r="EO11" s="97"/>
      <c r="EP11" s="99"/>
      <c r="EQ11" s="100"/>
      <c r="ER11" s="95"/>
      <c r="ES11" s="95"/>
      <c r="ET11" s="95"/>
      <c r="EU11" s="96"/>
      <c r="EV11" s="97"/>
      <c r="EW11" s="98"/>
      <c r="EX11" s="97"/>
      <c r="EY11" s="99"/>
      <c r="EZ11" s="100"/>
      <c r="FA11" s="95"/>
      <c r="FB11" s="95"/>
      <c r="FC11" s="95"/>
      <c r="FD11" s="96"/>
      <c r="FE11" s="97"/>
      <c r="FF11" s="98"/>
      <c r="FG11" s="97"/>
      <c r="FH11" s="99"/>
      <c r="FI11" s="100"/>
      <c r="FJ11" s="95"/>
      <c r="FK11" s="95"/>
      <c r="FL11" s="95"/>
      <c r="FM11" s="96"/>
      <c r="FN11" s="97"/>
      <c r="FO11" s="98"/>
      <c r="FP11" s="97"/>
      <c r="FQ11" s="99"/>
      <c r="FR11" s="100"/>
      <c r="FS11" s="95"/>
      <c r="FT11" s="95"/>
      <c r="FU11" s="95"/>
      <c r="FV11" s="96"/>
      <c r="FW11" s="97"/>
      <c r="FX11" s="98"/>
      <c r="FY11" s="97"/>
      <c r="FZ11" s="99"/>
      <c r="GA11" s="100"/>
      <c r="GB11" s="95"/>
      <c r="GC11" s="95"/>
      <c r="GD11" s="95"/>
      <c r="GE11" s="96"/>
      <c r="GF11" s="97"/>
      <c r="GG11" s="98"/>
      <c r="GH11" s="97"/>
      <c r="GI11" s="99"/>
      <c r="GJ11" s="100"/>
      <c r="GK11" s="95"/>
      <c r="GL11" s="95"/>
      <c r="GM11" s="95"/>
      <c r="GN11" s="96"/>
      <c r="GO11" s="97"/>
      <c r="GP11" s="98"/>
      <c r="GQ11" s="97"/>
      <c r="GR11" s="99"/>
      <c r="GS11" s="100"/>
      <c r="GT11" s="399">
        <v>42429</v>
      </c>
      <c r="GU11" s="83">
        <v>18480</v>
      </c>
      <c r="GV11" s="103" t="s">
        <v>161</v>
      </c>
      <c r="GW11" s="103"/>
      <c r="GX11" s="145" t="s">
        <v>270</v>
      </c>
      <c r="GY11" s="105">
        <v>4176</v>
      </c>
      <c r="GZ11" s="77"/>
      <c r="HA11" s="77"/>
    </row>
    <row r="12" spans="1:209" x14ac:dyDescent="0.25">
      <c r="B12" s="77"/>
      <c r="C12" s="90"/>
      <c r="D12" s="35"/>
      <c r="E12" s="36"/>
      <c r="F12" s="37"/>
      <c r="G12" s="38"/>
      <c r="H12" s="39"/>
      <c r="I12" s="40"/>
      <c r="J12" s="58" t="s">
        <v>111</v>
      </c>
      <c r="K12" s="78" t="s">
        <v>112</v>
      </c>
      <c r="L12" s="106">
        <v>21850</v>
      </c>
      <c r="M12" s="80">
        <v>42408</v>
      </c>
      <c r="N12" s="381" t="s">
        <v>208</v>
      </c>
      <c r="O12" s="107">
        <v>27445</v>
      </c>
      <c r="P12" s="123">
        <f t="shared" si="1"/>
        <v>5595</v>
      </c>
      <c r="Q12" s="92">
        <v>22</v>
      </c>
      <c r="R12" s="92"/>
      <c r="S12" s="92"/>
      <c r="T12" s="39">
        <f t="shared" si="0"/>
        <v>603790</v>
      </c>
      <c r="U12" s="370" t="s">
        <v>134</v>
      </c>
      <c r="V12" s="422">
        <v>42430</v>
      </c>
      <c r="W12" s="423">
        <v>14812.5</v>
      </c>
      <c r="X12" s="424"/>
      <c r="Y12" s="425"/>
      <c r="Z12" s="426"/>
      <c r="AA12" s="427"/>
      <c r="AB12" s="426"/>
      <c r="AC12" s="428"/>
      <c r="AD12" s="429"/>
      <c r="AE12" s="424"/>
      <c r="AF12" s="424"/>
      <c r="AG12" s="424"/>
      <c r="AH12" s="425"/>
      <c r="AI12" s="426"/>
      <c r="AJ12" s="427"/>
      <c r="AK12" s="426"/>
      <c r="AL12" s="428"/>
      <c r="AM12" s="429"/>
      <c r="AN12" s="424"/>
      <c r="AO12" s="424"/>
      <c r="AP12" s="424"/>
      <c r="AQ12" s="425"/>
      <c r="AR12" s="426"/>
      <c r="AS12" s="427"/>
      <c r="AT12" s="426"/>
      <c r="AU12" s="428"/>
      <c r="AV12" s="429"/>
      <c r="AW12" s="424"/>
      <c r="AX12" s="424"/>
      <c r="AY12" s="424"/>
      <c r="AZ12" s="425"/>
      <c r="BA12" s="426"/>
      <c r="BB12" s="427"/>
      <c r="BC12" s="426"/>
      <c r="BD12" s="428"/>
      <c r="BE12" s="429"/>
      <c r="BF12" s="424"/>
      <c r="BG12" s="424"/>
      <c r="BH12" s="424"/>
      <c r="BI12" s="425"/>
      <c r="BJ12" s="426"/>
      <c r="BK12" s="427"/>
      <c r="BL12" s="426"/>
      <c r="BM12" s="428"/>
      <c r="BN12" s="429"/>
      <c r="BO12" s="424"/>
      <c r="BP12" s="424"/>
      <c r="BQ12" s="424"/>
      <c r="BR12" s="425"/>
      <c r="BS12" s="426"/>
      <c r="BT12" s="427"/>
      <c r="BU12" s="426"/>
      <c r="BV12" s="428"/>
      <c r="BW12" s="429"/>
      <c r="BX12" s="424"/>
      <c r="BY12" s="424"/>
      <c r="BZ12" s="424"/>
      <c r="CA12" s="425"/>
      <c r="CB12" s="426"/>
      <c r="CC12" s="427"/>
      <c r="CD12" s="426"/>
      <c r="CE12" s="428"/>
      <c r="CF12" s="429"/>
      <c r="CG12" s="424"/>
      <c r="CH12" s="424"/>
      <c r="CI12" s="424"/>
      <c r="CJ12" s="425"/>
      <c r="CK12" s="426"/>
      <c r="CL12" s="427"/>
      <c r="CM12" s="426"/>
      <c r="CN12" s="428"/>
      <c r="CO12" s="429"/>
      <c r="CP12" s="424"/>
      <c r="CQ12" s="424"/>
      <c r="CR12" s="424"/>
      <c r="CS12" s="425"/>
      <c r="CT12" s="426"/>
      <c r="CU12" s="427"/>
      <c r="CV12" s="430"/>
      <c r="CW12" s="428"/>
      <c r="CX12" s="429"/>
      <c r="CY12" s="424"/>
      <c r="CZ12" s="424"/>
      <c r="DA12" s="424"/>
      <c r="DB12" s="425"/>
      <c r="DC12" s="426"/>
      <c r="DD12" s="427"/>
      <c r="DE12" s="426"/>
      <c r="DF12" s="428"/>
      <c r="DG12" s="429"/>
      <c r="DH12" s="424"/>
      <c r="DI12" s="424"/>
      <c r="DJ12" s="424"/>
      <c r="DK12" s="425"/>
      <c r="DL12" s="426"/>
      <c r="DM12" s="427"/>
      <c r="DN12" s="426"/>
      <c r="DO12" s="428"/>
      <c r="DP12" s="429"/>
      <c r="DQ12" s="424"/>
      <c r="DR12" s="424"/>
      <c r="DS12" s="424"/>
      <c r="DT12" s="425"/>
      <c r="DU12" s="426"/>
      <c r="DV12" s="427"/>
      <c r="DW12" s="426"/>
      <c r="DX12" s="428"/>
      <c r="DY12" s="429"/>
      <c r="DZ12" s="424"/>
      <c r="EA12" s="424"/>
      <c r="EB12" s="424"/>
      <c r="EC12" s="425"/>
      <c r="ED12" s="426"/>
      <c r="EE12" s="427"/>
      <c r="EF12" s="426"/>
      <c r="EG12" s="428"/>
      <c r="EH12" s="429"/>
      <c r="EI12" s="424"/>
      <c r="EJ12" s="424"/>
      <c r="EK12" s="424"/>
      <c r="EL12" s="425"/>
      <c r="EM12" s="426"/>
      <c r="EN12" s="427"/>
      <c r="EO12" s="426"/>
      <c r="EP12" s="428"/>
      <c r="EQ12" s="429"/>
      <c r="ER12" s="424"/>
      <c r="ES12" s="424"/>
      <c r="ET12" s="424"/>
      <c r="EU12" s="425"/>
      <c r="EV12" s="426"/>
      <c r="EW12" s="427"/>
      <c r="EX12" s="426"/>
      <c r="EY12" s="428"/>
      <c r="EZ12" s="429"/>
      <c r="FA12" s="424"/>
      <c r="FB12" s="424"/>
      <c r="FC12" s="424"/>
      <c r="FD12" s="425"/>
      <c r="FE12" s="426"/>
      <c r="FF12" s="427"/>
      <c r="FG12" s="426"/>
      <c r="FH12" s="428"/>
      <c r="FI12" s="429"/>
      <c r="FJ12" s="424"/>
      <c r="FK12" s="424"/>
      <c r="FL12" s="424"/>
      <c r="FM12" s="425"/>
      <c r="FN12" s="426"/>
      <c r="FO12" s="427"/>
      <c r="FP12" s="426"/>
      <c r="FQ12" s="428"/>
      <c r="FR12" s="429"/>
      <c r="FS12" s="424"/>
      <c r="FT12" s="424"/>
      <c r="FU12" s="424"/>
      <c r="FV12" s="425"/>
      <c r="FW12" s="426"/>
      <c r="FX12" s="427"/>
      <c r="FY12" s="426"/>
      <c r="FZ12" s="428"/>
      <c r="GA12" s="429"/>
      <c r="GB12" s="424"/>
      <c r="GC12" s="424"/>
      <c r="GD12" s="424"/>
      <c r="GE12" s="425"/>
      <c r="GF12" s="426"/>
      <c r="GG12" s="427"/>
      <c r="GH12" s="426"/>
      <c r="GI12" s="428"/>
      <c r="GJ12" s="429"/>
      <c r="GK12" s="424"/>
      <c r="GL12" s="424"/>
      <c r="GM12" s="424"/>
      <c r="GN12" s="425"/>
      <c r="GO12" s="426"/>
      <c r="GP12" s="427"/>
      <c r="GQ12" s="426"/>
      <c r="GR12" s="428"/>
      <c r="GS12" s="429"/>
      <c r="GT12" s="431"/>
      <c r="GU12" s="83">
        <v>18480</v>
      </c>
      <c r="GV12" s="103" t="s">
        <v>162</v>
      </c>
      <c r="GW12" s="103"/>
      <c r="GX12" s="145" t="s">
        <v>270</v>
      </c>
      <c r="GY12" s="105">
        <v>4176</v>
      </c>
      <c r="GZ12" s="77"/>
      <c r="HA12" s="77"/>
    </row>
    <row r="13" spans="1:209" x14ac:dyDescent="0.25">
      <c r="B13" s="77"/>
      <c r="C13" s="90"/>
      <c r="D13" s="35"/>
      <c r="E13" s="36"/>
      <c r="F13" s="37"/>
      <c r="G13" s="38"/>
      <c r="H13" s="39"/>
      <c r="I13" s="40"/>
      <c r="J13" s="58" t="s">
        <v>44</v>
      </c>
      <c r="K13" s="78" t="s">
        <v>43</v>
      </c>
      <c r="L13" s="106">
        <v>22380</v>
      </c>
      <c r="M13" s="80">
        <v>42409</v>
      </c>
      <c r="N13" s="373" t="s">
        <v>218</v>
      </c>
      <c r="O13" s="107">
        <v>27830</v>
      </c>
      <c r="P13" s="123">
        <f t="shared" si="1"/>
        <v>5450</v>
      </c>
      <c r="Q13" s="92">
        <v>22</v>
      </c>
      <c r="R13" s="92"/>
      <c r="S13" s="92"/>
      <c r="T13" s="39">
        <f t="shared" si="0"/>
        <v>612260</v>
      </c>
      <c r="U13" s="370" t="s">
        <v>134</v>
      </c>
      <c r="V13" s="422">
        <v>42433</v>
      </c>
      <c r="W13" s="423">
        <v>14812.5</v>
      </c>
      <c r="X13" s="424"/>
      <c r="Y13" s="425"/>
      <c r="Z13" s="426"/>
      <c r="AA13" s="427"/>
      <c r="AB13" s="426"/>
      <c r="AC13" s="428"/>
      <c r="AD13" s="429"/>
      <c r="AE13" s="424"/>
      <c r="AF13" s="424"/>
      <c r="AG13" s="424"/>
      <c r="AH13" s="425"/>
      <c r="AI13" s="426"/>
      <c r="AJ13" s="427"/>
      <c r="AK13" s="426"/>
      <c r="AL13" s="428"/>
      <c r="AM13" s="429"/>
      <c r="AN13" s="424"/>
      <c r="AO13" s="424"/>
      <c r="AP13" s="424"/>
      <c r="AQ13" s="425"/>
      <c r="AR13" s="426"/>
      <c r="AS13" s="427"/>
      <c r="AT13" s="426"/>
      <c r="AU13" s="428"/>
      <c r="AV13" s="429"/>
      <c r="AW13" s="424"/>
      <c r="AX13" s="424"/>
      <c r="AY13" s="424"/>
      <c r="AZ13" s="425"/>
      <c r="BA13" s="426"/>
      <c r="BB13" s="427"/>
      <c r="BC13" s="426"/>
      <c r="BD13" s="428"/>
      <c r="BE13" s="429"/>
      <c r="BF13" s="424"/>
      <c r="BG13" s="424"/>
      <c r="BH13" s="424"/>
      <c r="BI13" s="425"/>
      <c r="BJ13" s="426"/>
      <c r="BK13" s="427"/>
      <c r="BL13" s="426"/>
      <c r="BM13" s="428"/>
      <c r="BN13" s="429"/>
      <c r="BO13" s="424"/>
      <c r="BP13" s="424"/>
      <c r="BQ13" s="424"/>
      <c r="BR13" s="425"/>
      <c r="BS13" s="426"/>
      <c r="BT13" s="427"/>
      <c r="BU13" s="426"/>
      <c r="BV13" s="428"/>
      <c r="BW13" s="429"/>
      <c r="BX13" s="424"/>
      <c r="BY13" s="424"/>
      <c r="BZ13" s="424"/>
      <c r="CA13" s="425"/>
      <c r="CB13" s="426"/>
      <c r="CC13" s="427"/>
      <c r="CD13" s="426"/>
      <c r="CE13" s="428"/>
      <c r="CF13" s="429"/>
      <c r="CG13" s="424"/>
      <c r="CH13" s="424"/>
      <c r="CI13" s="424"/>
      <c r="CJ13" s="425"/>
      <c r="CK13" s="426"/>
      <c r="CL13" s="427"/>
      <c r="CM13" s="426"/>
      <c r="CN13" s="428"/>
      <c r="CO13" s="429"/>
      <c r="CP13" s="424"/>
      <c r="CQ13" s="424"/>
      <c r="CR13" s="424"/>
      <c r="CS13" s="425"/>
      <c r="CT13" s="426"/>
      <c r="CU13" s="427"/>
      <c r="CV13" s="430"/>
      <c r="CW13" s="428"/>
      <c r="CX13" s="429"/>
      <c r="CY13" s="424"/>
      <c r="CZ13" s="424"/>
      <c r="DA13" s="424"/>
      <c r="DB13" s="425"/>
      <c r="DC13" s="426"/>
      <c r="DD13" s="427"/>
      <c r="DE13" s="426"/>
      <c r="DF13" s="428"/>
      <c r="DG13" s="429"/>
      <c r="DH13" s="424"/>
      <c r="DI13" s="424"/>
      <c r="DJ13" s="424"/>
      <c r="DK13" s="425"/>
      <c r="DL13" s="426"/>
      <c r="DM13" s="427"/>
      <c r="DN13" s="426"/>
      <c r="DO13" s="428"/>
      <c r="DP13" s="429"/>
      <c r="DQ13" s="424"/>
      <c r="DR13" s="424"/>
      <c r="DS13" s="424"/>
      <c r="DT13" s="425"/>
      <c r="DU13" s="426"/>
      <c r="DV13" s="427"/>
      <c r="DW13" s="426"/>
      <c r="DX13" s="428"/>
      <c r="DY13" s="429"/>
      <c r="DZ13" s="424"/>
      <c r="EA13" s="424"/>
      <c r="EB13" s="424"/>
      <c r="EC13" s="425"/>
      <c r="ED13" s="426"/>
      <c r="EE13" s="427"/>
      <c r="EF13" s="426"/>
      <c r="EG13" s="428"/>
      <c r="EH13" s="429"/>
      <c r="EI13" s="424"/>
      <c r="EJ13" s="424"/>
      <c r="EK13" s="424"/>
      <c r="EL13" s="425"/>
      <c r="EM13" s="426"/>
      <c r="EN13" s="427"/>
      <c r="EO13" s="426"/>
      <c r="EP13" s="428"/>
      <c r="EQ13" s="429"/>
      <c r="ER13" s="424"/>
      <c r="ES13" s="424"/>
      <c r="ET13" s="424"/>
      <c r="EU13" s="425"/>
      <c r="EV13" s="426"/>
      <c r="EW13" s="427"/>
      <c r="EX13" s="426"/>
      <c r="EY13" s="428"/>
      <c r="EZ13" s="429"/>
      <c r="FA13" s="424"/>
      <c r="FB13" s="424"/>
      <c r="FC13" s="424"/>
      <c r="FD13" s="425"/>
      <c r="FE13" s="426"/>
      <c r="FF13" s="427"/>
      <c r="FG13" s="426"/>
      <c r="FH13" s="428"/>
      <c r="FI13" s="429"/>
      <c r="FJ13" s="424"/>
      <c r="FK13" s="424"/>
      <c r="FL13" s="424"/>
      <c r="FM13" s="425"/>
      <c r="FN13" s="426"/>
      <c r="FO13" s="427"/>
      <c r="FP13" s="426"/>
      <c r="FQ13" s="428"/>
      <c r="FR13" s="429"/>
      <c r="FS13" s="424"/>
      <c r="FT13" s="424"/>
      <c r="FU13" s="424"/>
      <c r="FV13" s="425"/>
      <c r="FW13" s="426"/>
      <c r="FX13" s="427"/>
      <c r="FY13" s="426"/>
      <c r="FZ13" s="428"/>
      <c r="GA13" s="429"/>
      <c r="GB13" s="424"/>
      <c r="GC13" s="424"/>
      <c r="GD13" s="424"/>
      <c r="GE13" s="425"/>
      <c r="GF13" s="426"/>
      <c r="GG13" s="427"/>
      <c r="GH13" s="426"/>
      <c r="GI13" s="428"/>
      <c r="GJ13" s="429"/>
      <c r="GK13" s="424"/>
      <c r="GL13" s="424"/>
      <c r="GM13" s="424"/>
      <c r="GN13" s="425"/>
      <c r="GO13" s="426"/>
      <c r="GP13" s="427"/>
      <c r="GQ13" s="426"/>
      <c r="GR13" s="428"/>
      <c r="GS13" s="429"/>
      <c r="GT13" s="431">
        <v>42433</v>
      </c>
      <c r="GU13" s="83">
        <v>18480</v>
      </c>
      <c r="GV13" s="124" t="s">
        <v>163</v>
      </c>
      <c r="GW13" s="103"/>
      <c r="GX13" s="492" t="s">
        <v>270</v>
      </c>
      <c r="GY13" s="105">
        <v>4176</v>
      </c>
      <c r="GZ13" s="77"/>
      <c r="HA13" s="77"/>
    </row>
    <row r="14" spans="1:209" x14ac:dyDescent="0.25">
      <c r="B14" s="77"/>
      <c r="C14" s="90"/>
      <c r="D14" s="35"/>
      <c r="E14" s="36"/>
      <c r="F14" s="37"/>
      <c r="G14" s="38"/>
      <c r="H14" s="39"/>
      <c r="I14" s="40"/>
      <c r="J14" s="58" t="s">
        <v>32</v>
      </c>
      <c r="K14" s="78" t="s">
        <v>39</v>
      </c>
      <c r="L14" s="106">
        <v>25120</v>
      </c>
      <c r="M14" s="80">
        <v>42410</v>
      </c>
      <c r="N14" s="81" t="s">
        <v>154</v>
      </c>
      <c r="O14" s="107">
        <v>25120</v>
      </c>
      <c r="P14" s="123">
        <f t="shared" si="1"/>
        <v>0</v>
      </c>
      <c r="Q14" s="92">
        <v>21</v>
      </c>
      <c r="R14" s="92"/>
      <c r="S14" s="92"/>
      <c r="T14" s="39">
        <f t="shared" si="0"/>
        <v>527520</v>
      </c>
      <c r="U14" s="370"/>
      <c r="V14" s="422"/>
      <c r="W14" s="401">
        <v>25480</v>
      </c>
      <c r="X14" s="95"/>
      <c r="Y14" s="96"/>
      <c r="Z14" s="97"/>
      <c r="AA14" s="98"/>
      <c r="AB14" s="97"/>
      <c r="AC14" s="99"/>
      <c r="AD14" s="100"/>
      <c r="AE14" s="95"/>
      <c r="AF14" s="95"/>
      <c r="AG14" s="95"/>
      <c r="AH14" s="96"/>
      <c r="AI14" s="97"/>
      <c r="AJ14" s="98"/>
      <c r="AK14" s="97"/>
      <c r="AL14" s="99"/>
      <c r="AM14" s="100"/>
      <c r="AN14" s="95"/>
      <c r="AO14" s="95"/>
      <c r="AP14" s="95"/>
      <c r="AQ14" s="96"/>
      <c r="AR14" s="97"/>
      <c r="AS14" s="98"/>
      <c r="AT14" s="97"/>
      <c r="AU14" s="99"/>
      <c r="AV14" s="100"/>
      <c r="AW14" s="95"/>
      <c r="AX14" s="95"/>
      <c r="AY14" s="95"/>
      <c r="AZ14" s="96"/>
      <c r="BA14" s="97"/>
      <c r="BB14" s="98"/>
      <c r="BC14" s="97"/>
      <c r="BD14" s="99"/>
      <c r="BE14" s="100"/>
      <c r="BF14" s="95"/>
      <c r="BG14" s="95"/>
      <c r="BH14" s="95"/>
      <c r="BI14" s="96"/>
      <c r="BJ14" s="97"/>
      <c r="BK14" s="98"/>
      <c r="BL14" s="97"/>
      <c r="BM14" s="99"/>
      <c r="BN14" s="100"/>
      <c r="BO14" s="95"/>
      <c r="BP14" s="95"/>
      <c r="BQ14" s="95"/>
      <c r="BR14" s="96"/>
      <c r="BS14" s="97"/>
      <c r="BT14" s="98"/>
      <c r="BU14" s="97"/>
      <c r="BV14" s="99"/>
      <c r="BW14" s="100"/>
      <c r="BX14" s="95"/>
      <c r="BY14" s="95"/>
      <c r="BZ14" s="95"/>
      <c r="CA14" s="96"/>
      <c r="CB14" s="97"/>
      <c r="CC14" s="98"/>
      <c r="CD14" s="97"/>
      <c r="CE14" s="99"/>
      <c r="CF14" s="100"/>
      <c r="CG14" s="95"/>
      <c r="CH14" s="95"/>
      <c r="CI14" s="95"/>
      <c r="CJ14" s="96"/>
      <c r="CK14" s="97"/>
      <c r="CL14" s="98"/>
      <c r="CM14" s="97"/>
      <c r="CN14" s="99"/>
      <c r="CO14" s="100"/>
      <c r="CP14" s="95"/>
      <c r="CQ14" s="95"/>
      <c r="CR14" s="95"/>
      <c r="CS14" s="96"/>
      <c r="CT14" s="97"/>
      <c r="CU14" s="98"/>
      <c r="CV14" s="101"/>
      <c r="CW14" s="99"/>
      <c r="CX14" s="100"/>
      <c r="CY14" s="95"/>
      <c r="CZ14" s="95"/>
      <c r="DA14" s="95"/>
      <c r="DB14" s="96"/>
      <c r="DC14" s="97"/>
      <c r="DD14" s="98"/>
      <c r="DE14" s="97"/>
      <c r="DF14" s="99"/>
      <c r="DG14" s="100"/>
      <c r="DH14" s="95"/>
      <c r="DI14" s="95"/>
      <c r="DJ14" s="95"/>
      <c r="DK14" s="96"/>
      <c r="DL14" s="97"/>
      <c r="DM14" s="98"/>
      <c r="DN14" s="97"/>
      <c r="DO14" s="99"/>
      <c r="DP14" s="100"/>
      <c r="DQ14" s="95"/>
      <c r="DR14" s="95"/>
      <c r="DS14" s="95"/>
      <c r="DT14" s="96"/>
      <c r="DU14" s="97"/>
      <c r="DV14" s="98"/>
      <c r="DW14" s="97"/>
      <c r="DX14" s="99"/>
      <c r="DY14" s="100"/>
      <c r="DZ14" s="95"/>
      <c r="EA14" s="95"/>
      <c r="EB14" s="95"/>
      <c r="EC14" s="96"/>
      <c r="ED14" s="97"/>
      <c r="EE14" s="98"/>
      <c r="EF14" s="97"/>
      <c r="EG14" s="99"/>
      <c r="EH14" s="100"/>
      <c r="EI14" s="95"/>
      <c r="EJ14" s="95"/>
      <c r="EK14" s="95"/>
      <c r="EL14" s="96"/>
      <c r="EM14" s="97"/>
      <c r="EN14" s="98"/>
      <c r="EO14" s="97"/>
      <c r="EP14" s="99"/>
      <c r="EQ14" s="100"/>
      <c r="ER14" s="95"/>
      <c r="ES14" s="95"/>
      <c r="ET14" s="95"/>
      <c r="EU14" s="96"/>
      <c r="EV14" s="97"/>
      <c r="EW14" s="98"/>
      <c r="EX14" s="97"/>
      <c r="EY14" s="99"/>
      <c r="EZ14" s="100"/>
      <c r="FA14" s="95"/>
      <c r="FB14" s="95"/>
      <c r="FC14" s="95"/>
      <c r="FD14" s="96"/>
      <c r="FE14" s="97"/>
      <c r="FF14" s="98"/>
      <c r="FG14" s="97"/>
      <c r="FH14" s="99"/>
      <c r="FI14" s="100"/>
      <c r="FJ14" s="95"/>
      <c r="FK14" s="95"/>
      <c r="FL14" s="95"/>
      <c r="FM14" s="96"/>
      <c r="FN14" s="97"/>
      <c r="FO14" s="98"/>
      <c r="FP14" s="97"/>
      <c r="FQ14" s="99"/>
      <c r="FR14" s="100"/>
      <c r="FS14" s="95"/>
      <c r="FT14" s="95"/>
      <c r="FU14" s="95"/>
      <c r="FV14" s="96"/>
      <c r="FW14" s="97"/>
      <c r="FX14" s="98"/>
      <c r="FY14" s="97"/>
      <c r="FZ14" s="99"/>
      <c r="GA14" s="100"/>
      <c r="GB14" s="95"/>
      <c r="GC14" s="95"/>
      <c r="GD14" s="95"/>
      <c r="GE14" s="96"/>
      <c r="GF14" s="97"/>
      <c r="GG14" s="98"/>
      <c r="GH14" s="97"/>
      <c r="GI14" s="99"/>
      <c r="GJ14" s="100"/>
      <c r="GK14" s="95"/>
      <c r="GL14" s="95"/>
      <c r="GM14" s="95"/>
      <c r="GN14" s="96"/>
      <c r="GO14" s="97"/>
      <c r="GP14" s="98"/>
      <c r="GQ14" s="97"/>
      <c r="GR14" s="99"/>
      <c r="GS14" s="100"/>
      <c r="GT14" s="399">
        <v>42410</v>
      </c>
      <c r="GU14" s="83">
        <f>11200+11200</f>
        <v>22400</v>
      </c>
      <c r="GV14" s="103" t="s">
        <v>155</v>
      </c>
      <c r="GW14" s="103"/>
      <c r="GX14" s="492" t="s">
        <v>174</v>
      </c>
      <c r="GY14" s="105">
        <v>0</v>
      </c>
      <c r="GZ14" s="77"/>
      <c r="HA14" s="77"/>
    </row>
    <row r="15" spans="1:209" x14ac:dyDescent="0.25">
      <c r="B15" s="77"/>
      <c r="C15" s="90"/>
      <c r="D15" s="35"/>
      <c r="E15" s="36"/>
      <c r="F15" s="37"/>
      <c r="G15" s="38"/>
      <c r="H15" s="39"/>
      <c r="I15" s="40"/>
      <c r="J15" s="58" t="s">
        <v>109</v>
      </c>
      <c r="K15" s="125" t="s">
        <v>42</v>
      </c>
      <c r="L15" s="106">
        <v>12020</v>
      </c>
      <c r="M15" s="80">
        <v>42411</v>
      </c>
      <c r="N15" s="81" t="s">
        <v>196</v>
      </c>
      <c r="O15" s="107">
        <v>14485</v>
      </c>
      <c r="P15" s="123">
        <f t="shared" si="1"/>
        <v>2465</v>
      </c>
      <c r="Q15" s="92">
        <v>22</v>
      </c>
      <c r="R15" s="92"/>
      <c r="S15" s="409">
        <f>250000+68670</f>
        <v>318670</v>
      </c>
      <c r="T15" s="39">
        <f t="shared" si="0"/>
        <v>318670</v>
      </c>
      <c r="U15" s="355" t="s">
        <v>134</v>
      </c>
      <c r="V15" s="392">
        <v>42429</v>
      </c>
      <c r="W15" s="410">
        <v>7702.5</v>
      </c>
      <c r="X15" s="95"/>
      <c r="Y15" s="96"/>
      <c r="Z15" s="97"/>
      <c r="AA15" s="98"/>
      <c r="AB15" s="97"/>
      <c r="AC15" s="99"/>
      <c r="AD15" s="100"/>
      <c r="AE15" s="95"/>
      <c r="AF15" s="95"/>
      <c r="AG15" s="95"/>
      <c r="AH15" s="96"/>
      <c r="AI15" s="97"/>
      <c r="AJ15" s="98"/>
      <c r="AK15" s="97"/>
      <c r="AL15" s="99"/>
      <c r="AM15" s="100"/>
      <c r="AN15" s="95"/>
      <c r="AO15" s="95"/>
      <c r="AP15" s="95"/>
      <c r="AQ15" s="96"/>
      <c r="AR15" s="97"/>
      <c r="AS15" s="98"/>
      <c r="AT15" s="97"/>
      <c r="AU15" s="99"/>
      <c r="AV15" s="100"/>
      <c r="AW15" s="95"/>
      <c r="AX15" s="95"/>
      <c r="AY15" s="95"/>
      <c r="AZ15" s="96"/>
      <c r="BA15" s="97"/>
      <c r="BB15" s="98"/>
      <c r="BC15" s="97"/>
      <c r="BD15" s="99"/>
      <c r="BE15" s="100"/>
      <c r="BF15" s="95"/>
      <c r="BG15" s="95"/>
      <c r="BH15" s="95"/>
      <c r="BI15" s="96"/>
      <c r="BJ15" s="97"/>
      <c r="BK15" s="98"/>
      <c r="BL15" s="97"/>
      <c r="BM15" s="99"/>
      <c r="BN15" s="100"/>
      <c r="BO15" s="95"/>
      <c r="BP15" s="95"/>
      <c r="BQ15" s="95"/>
      <c r="BR15" s="96"/>
      <c r="BS15" s="97"/>
      <c r="BT15" s="98"/>
      <c r="BU15" s="97"/>
      <c r="BV15" s="99"/>
      <c r="BW15" s="100"/>
      <c r="BX15" s="95"/>
      <c r="BY15" s="95"/>
      <c r="BZ15" s="95"/>
      <c r="CA15" s="96"/>
      <c r="CB15" s="97"/>
      <c r="CC15" s="98"/>
      <c r="CD15" s="97"/>
      <c r="CE15" s="99"/>
      <c r="CF15" s="100"/>
      <c r="CG15" s="95"/>
      <c r="CH15" s="95"/>
      <c r="CI15" s="95"/>
      <c r="CJ15" s="96"/>
      <c r="CK15" s="97"/>
      <c r="CL15" s="98"/>
      <c r="CM15" s="97"/>
      <c r="CN15" s="99"/>
      <c r="CO15" s="100"/>
      <c r="CP15" s="95"/>
      <c r="CQ15" s="95"/>
      <c r="CR15" s="95"/>
      <c r="CS15" s="96"/>
      <c r="CT15" s="97"/>
      <c r="CU15" s="98"/>
      <c r="CV15" s="101"/>
      <c r="CW15" s="99"/>
      <c r="CX15" s="100"/>
      <c r="CY15" s="95"/>
      <c r="CZ15" s="95"/>
      <c r="DA15" s="95"/>
      <c r="DB15" s="96"/>
      <c r="DC15" s="97"/>
      <c r="DD15" s="98"/>
      <c r="DE15" s="97"/>
      <c r="DF15" s="99"/>
      <c r="DG15" s="100"/>
      <c r="DH15" s="95"/>
      <c r="DI15" s="95"/>
      <c r="DJ15" s="95"/>
      <c r="DK15" s="96"/>
      <c r="DL15" s="97"/>
      <c r="DM15" s="98"/>
      <c r="DN15" s="97"/>
      <c r="DO15" s="99"/>
      <c r="DP15" s="100"/>
      <c r="DQ15" s="95"/>
      <c r="DR15" s="95"/>
      <c r="DS15" s="95"/>
      <c r="DT15" s="96"/>
      <c r="DU15" s="97"/>
      <c r="DV15" s="98"/>
      <c r="DW15" s="97"/>
      <c r="DX15" s="99"/>
      <c r="DY15" s="100"/>
      <c r="DZ15" s="95"/>
      <c r="EA15" s="95"/>
      <c r="EB15" s="95"/>
      <c r="EC15" s="96"/>
      <c r="ED15" s="97"/>
      <c r="EE15" s="98"/>
      <c r="EF15" s="97"/>
      <c r="EG15" s="99"/>
      <c r="EH15" s="100"/>
      <c r="EI15" s="95"/>
      <c r="EJ15" s="95"/>
      <c r="EK15" s="95"/>
      <c r="EL15" s="96"/>
      <c r="EM15" s="97"/>
      <c r="EN15" s="98"/>
      <c r="EO15" s="97"/>
      <c r="EP15" s="99"/>
      <c r="EQ15" s="100"/>
      <c r="ER15" s="95"/>
      <c r="ES15" s="95"/>
      <c r="ET15" s="95"/>
      <c r="EU15" s="96"/>
      <c r="EV15" s="97"/>
      <c r="EW15" s="98"/>
      <c r="EX15" s="97"/>
      <c r="EY15" s="99"/>
      <c r="EZ15" s="100"/>
      <c r="FA15" s="95"/>
      <c r="FB15" s="95"/>
      <c r="FC15" s="95"/>
      <c r="FD15" s="96"/>
      <c r="FE15" s="97"/>
      <c r="FF15" s="98"/>
      <c r="FG15" s="97"/>
      <c r="FH15" s="99"/>
      <c r="FI15" s="100"/>
      <c r="FJ15" s="95"/>
      <c r="FK15" s="95"/>
      <c r="FL15" s="95"/>
      <c r="FM15" s="96"/>
      <c r="FN15" s="97"/>
      <c r="FO15" s="98"/>
      <c r="FP15" s="97"/>
      <c r="FQ15" s="99"/>
      <c r="FR15" s="100"/>
      <c r="FS15" s="95"/>
      <c r="FT15" s="95"/>
      <c r="FU15" s="95"/>
      <c r="FV15" s="96"/>
      <c r="FW15" s="97"/>
      <c r="FX15" s="98"/>
      <c r="FY15" s="97"/>
      <c r="FZ15" s="99"/>
      <c r="GA15" s="100"/>
      <c r="GB15" s="95"/>
      <c r="GC15" s="95"/>
      <c r="GD15" s="95"/>
      <c r="GE15" s="96"/>
      <c r="GF15" s="97"/>
      <c r="GG15" s="98"/>
      <c r="GH15" s="97"/>
      <c r="GI15" s="99"/>
      <c r="GJ15" s="100"/>
      <c r="GK15" s="95"/>
      <c r="GL15" s="95"/>
      <c r="GM15" s="95"/>
      <c r="GN15" s="96"/>
      <c r="GO15" s="97"/>
      <c r="GP15" s="98"/>
      <c r="GQ15" s="97"/>
      <c r="GR15" s="99"/>
      <c r="GS15" s="100"/>
      <c r="GT15" s="399">
        <v>42429</v>
      </c>
      <c r="GU15" s="83">
        <v>14560</v>
      </c>
      <c r="GV15" s="103" t="s">
        <v>165</v>
      </c>
      <c r="GW15" s="103"/>
      <c r="GX15" s="492" t="s">
        <v>270</v>
      </c>
      <c r="GY15" s="105">
        <v>2320</v>
      </c>
      <c r="GZ15" s="77"/>
      <c r="HA15" s="77"/>
    </row>
    <row r="16" spans="1:209" x14ac:dyDescent="0.25">
      <c r="B16" s="77"/>
      <c r="C16" s="90"/>
      <c r="D16" s="35"/>
      <c r="E16" s="36"/>
      <c r="F16" s="37"/>
      <c r="G16" s="38"/>
      <c r="H16" s="39"/>
      <c r="I16" s="40"/>
      <c r="J16" s="58" t="s">
        <v>114</v>
      </c>
      <c r="K16" s="78" t="s">
        <v>113</v>
      </c>
      <c r="L16" s="106">
        <v>22770</v>
      </c>
      <c r="M16" s="80">
        <v>42411</v>
      </c>
      <c r="N16" s="373" t="s">
        <v>219</v>
      </c>
      <c r="O16" s="107">
        <v>28755</v>
      </c>
      <c r="P16" s="123">
        <f t="shared" si="1"/>
        <v>5985</v>
      </c>
      <c r="Q16" s="92">
        <v>22</v>
      </c>
      <c r="R16" s="92"/>
      <c r="S16" s="92"/>
      <c r="T16" s="39">
        <f t="shared" si="0"/>
        <v>632610</v>
      </c>
      <c r="U16" s="370" t="s">
        <v>134</v>
      </c>
      <c r="V16" s="422">
        <v>42436</v>
      </c>
      <c r="W16" s="410">
        <v>14812.5</v>
      </c>
      <c r="X16" s="95"/>
      <c r="Y16" s="96"/>
      <c r="Z16" s="97"/>
      <c r="AA16" s="98"/>
      <c r="AB16" s="97"/>
      <c r="AC16" s="99"/>
      <c r="AD16" s="100"/>
      <c r="AE16" s="95"/>
      <c r="AF16" s="95"/>
      <c r="AG16" s="95"/>
      <c r="AH16" s="96"/>
      <c r="AI16" s="97"/>
      <c r="AJ16" s="98"/>
      <c r="AK16" s="97"/>
      <c r="AL16" s="99"/>
      <c r="AM16" s="100"/>
      <c r="AN16" s="95"/>
      <c r="AO16" s="95"/>
      <c r="AP16" s="95"/>
      <c r="AQ16" s="96"/>
      <c r="AR16" s="97"/>
      <c r="AS16" s="98"/>
      <c r="AT16" s="97"/>
      <c r="AU16" s="99"/>
      <c r="AV16" s="100"/>
      <c r="AW16" s="95"/>
      <c r="AX16" s="95"/>
      <c r="AY16" s="95"/>
      <c r="AZ16" s="96"/>
      <c r="BA16" s="97"/>
      <c r="BB16" s="98"/>
      <c r="BC16" s="97"/>
      <c r="BD16" s="99"/>
      <c r="BE16" s="100"/>
      <c r="BF16" s="95"/>
      <c r="BG16" s="95"/>
      <c r="BH16" s="95"/>
      <c r="BI16" s="96"/>
      <c r="BJ16" s="97"/>
      <c r="BK16" s="98"/>
      <c r="BL16" s="97"/>
      <c r="BM16" s="99"/>
      <c r="BN16" s="100"/>
      <c r="BO16" s="95"/>
      <c r="BP16" s="95"/>
      <c r="BQ16" s="95"/>
      <c r="BR16" s="96"/>
      <c r="BS16" s="97"/>
      <c r="BT16" s="98"/>
      <c r="BU16" s="97"/>
      <c r="BV16" s="99"/>
      <c r="BW16" s="100"/>
      <c r="BX16" s="95"/>
      <c r="BY16" s="95"/>
      <c r="BZ16" s="95"/>
      <c r="CA16" s="96"/>
      <c r="CB16" s="97"/>
      <c r="CC16" s="98"/>
      <c r="CD16" s="97"/>
      <c r="CE16" s="99"/>
      <c r="CF16" s="100"/>
      <c r="CG16" s="95"/>
      <c r="CH16" s="95"/>
      <c r="CI16" s="95"/>
      <c r="CJ16" s="96"/>
      <c r="CK16" s="97"/>
      <c r="CL16" s="98"/>
      <c r="CM16" s="97"/>
      <c r="CN16" s="99"/>
      <c r="CO16" s="100"/>
      <c r="CP16" s="95"/>
      <c r="CQ16" s="95"/>
      <c r="CR16" s="95"/>
      <c r="CS16" s="96"/>
      <c r="CT16" s="97"/>
      <c r="CU16" s="98"/>
      <c r="CV16" s="101"/>
      <c r="CW16" s="99"/>
      <c r="CX16" s="100"/>
      <c r="CY16" s="95"/>
      <c r="CZ16" s="95"/>
      <c r="DA16" s="95"/>
      <c r="DB16" s="96"/>
      <c r="DC16" s="97"/>
      <c r="DD16" s="98"/>
      <c r="DE16" s="97"/>
      <c r="DF16" s="99"/>
      <c r="DG16" s="100"/>
      <c r="DH16" s="95"/>
      <c r="DI16" s="95"/>
      <c r="DJ16" s="95"/>
      <c r="DK16" s="96"/>
      <c r="DL16" s="97"/>
      <c r="DM16" s="98"/>
      <c r="DN16" s="97"/>
      <c r="DO16" s="99"/>
      <c r="DP16" s="100"/>
      <c r="DQ16" s="95"/>
      <c r="DR16" s="95"/>
      <c r="DS16" s="95"/>
      <c r="DT16" s="96"/>
      <c r="DU16" s="97"/>
      <c r="DV16" s="98"/>
      <c r="DW16" s="97"/>
      <c r="DX16" s="99"/>
      <c r="DY16" s="100"/>
      <c r="DZ16" s="95"/>
      <c r="EA16" s="95"/>
      <c r="EB16" s="95"/>
      <c r="EC16" s="96"/>
      <c r="ED16" s="97"/>
      <c r="EE16" s="98"/>
      <c r="EF16" s="97"/>
      <c r="EG16" s="99"/>
      <c r="EH16" s="100"/>
      <c r="EI16" s="95"/>
      <c r="EJ16" s="95"/>
      <c r="EK16" s="95"/>
      <c r="EL16" s="96"/>
      <c r="EM16" s="97"/>
      <c r="EN16" s="98"/>
      <c r="EO16" s="97"/>
      <c r="EP16" s="99"/>
      <c r="EQ16" s="100"/>
      <c r="ER16" s="95"/>
      <c r="ES16" s="95"/>
      <c r="ET16" s="95"/>
      <c r="EU16" s="96"/>
      <c r="EV16" s="97"/>
      <c r="EW16" s="98"/>
      <c r="EX16" s="97"/>
      <c r="EY16" s="99"/>
      <c r="EZ16" s="100"/>
      <c r="FA16" s="95"/>
      <c r="FB16" s="95"/>
      <c r="FC16" s="95"/>
      <c r="FD16" s="96"/>
      <c r="FE16" s="97"/>
      <c r="FF16" s="98"/>
      <c r="FG16" s="97"/>
      <c r="FH16" s="99"/>
      <c r="FI16" s="100"/>
      <c r="FJ16" s="95"/>
      <c r="FK16" s="95"/>
      <c r="FL16" s="95"/>
      <c r="FM16" s="96"/>
      <c r="FN16" s="97"/>
      <c r="FO16" s="98"/>
      <c r="FP16" s="97"/>
      <c r="FQ16" s="99"/>
      <c r="FR16" s="100"/>
      <c r="FS16" s="95"/>
      <c r="FT16" s="95"/>
      <c r="FU16" s="95"/>
      <c r="FV16" s="96"/>
      <c r="FW16" s="97"/>
      <c r="FX16" s="98"/>
      <c r="FY16" s="97"/>
      <c r="FZ16" s="99"/>
      <c r="GA16" s="100"/>
      <c r="GB16" s="95"/>
      <c r="GC16" s="95"/>
      <c r="GD16" s="95"/>
      <c r="GE16" s="96"/>
      <c r="GF16" s="97"/>
      <c r="GG16" s="98"/>
      <c r="GH16" s="97"/>
      <c r="GI16" s="99"/>
      <c r="GJ16" s="100"/>
      <c r="GK16" s="95"/>
      <c r="GL16" s="95"/>
      <c r="GM16" s="95"/>
      <c r="GN16" s="96"/>
      <c r="GO16" s="97"/>
      <c r="GP16" s="98"/>
      <c r="GQ16" s="97"/>
      <c r="GR16" s="99"/>
      <c r="GS16" s="100"/>
      <c r="GT16" s="402">
        <v>42429</v>
      </c>
      <c r="GU16" s="83">
        <v>18480</v>
      </c>
      <c r="GV16" s="103" t="s">
        <v>164</v>
      </c>
      <c r="GW16" s="103"/>
      <c r="GX16" s="492" t="s">
        <v>270</v>
      </c>
      <c r="GY16" s="105">
        <v>4176</v>
      </c>
      <c r="GZ16" s="77"/>
      <c r="HA16" s="77"/>
    </row>
    <row r="17" spans="1:209" x14ac:dyDescent="0.25">
      <c r="B17" s="77"/>
      <c r="C17" s="90"/>
      <c r="D17" s="35"/>
      <c r="E17" s="36"/>
      <c r="F17" s="37"/>
      <c r="G17" s="38"/>
      <c r="H17" s="39"/>
      <c r="I17" s="40"/>
      <c r="J17" s="58" t="s">
        <v>116</v>
      </c>
      <c r="K17" s="78" t="s">
        <v>115</v>
      </c>
      <c r="L17" s="106">
        <v>12710</v>
      </c>
      <c r="M17" s="80">
        <v>42412</v>
      </c>
      <c r="N17" s="373" t="s">
        <v>220</v>
      </c>
      <c r="O17" s="107">
        <v>22535</v>
      </c>
      <c r="P17" s="123">
        <f t="shared" si="1"/>
        <v>9825</v>
      </c>
      <c r="Q17" s="92">
        <v>22</v>
      </c>
      <c r="R17" s="92"/>
      <c r="S17" s="92"/>
      <c r="T17" s="39">
        <f t="shared" si="0"/>
        <v>495770</v>
      </c>
      <c r="U17" s="370" t="s">
        <v>134</v>
      </c>
      <c r="V17" s="422">
        <v>42436</v>
      </c>
      <c r="W17" s="423">
        <v>11198.25</v>
      </c>
      <c r="X17" s="424"/>
      <c r="Y17" s="425"/>
      <c r="Z17" s="426"/>
      <c r="AA17" s="427"/>
      <c r="AB17" s="426"/>
      <c r="AC17" s="428"/>
      <c r="AD17" s="429"/>
      <c r="AE17" s="424"/>
      <c r="AF17" s="424"/>
      <c r="AG17" s="424"/>
      <c r="AH17" s="425"/>
      <c r="AI17" s="426"/>
      <c r="AJ17" s="427"/>
      <c r="AK17" s="426"/>
      <c r="AL17" s="428"/>
      <c r="AM17" s="429"/>
      <c r="AN17" s="424"/>
      <c r="AO17" s="424"/>
      <c r="AP17" s="424"/>
      <c r="AQ17" s="425"/>
      <c r="AR17" s="426"/>
      <c r="AS17" s="427"/>
      <c r="AT17" s="426"/>
      <c r="AU17" s="428"/>
      <c r="AV17" s="429"/>
      <c r="AW17" s="424"/>
      <c r="AX17" s="424"/>
      <c r="AY17" s="424"/>
      <c r="AZ17" s="425"/>
      <c r="BA17" s="426"/>
      <c r="BB17" s="427"/>
      <c r="BC17" s="426"/>
      <c r="BD17" s="428"/>
      <c r="BE17" s="429"/>
      <c r="BF17" s="424"/>
      <c r="BG17" s="424"/>
      <c r="BH17" s="424"/>
      <c r="BI17" s="425"/>
      <c r="BJ17" s="426"/>
      <c r="BK17" s="427"/>
      <c r="BL17" s="426"/>
      <c r="BM17" s="428"/>
      <c r="BN17" s="429"/>
      <c r="BO17" s="424"/>
      <c r="BP17" s="424"/>
      <c r="BQ17" s="424"/>
      <c r="BR17" s="425"/>
      <c r="BS17" s="426"/>
      <c r="BT17" s="427"/>
      <c r="BU17" s="426"/>
      <c r="BV17" s="428"/>
      <c r="BW17" s="429"/>
      <c r="BX17" s="424"/>
      <c r="BY17" s="424"/>
      <c r="BZ17" s="424"/>
      <c r="CA17" s="425"/>
      <c r="CB17" s="426"/>
      <c r="CC17" s="427"/>
      <c r="CD17" s="426"/>
      <c r="CE17" s="428"/>
      <c r="CF17" s="429"/>
      <c r="CG17" s="424"/>
      <c r="CH17" s="424"/>
      <c r="CI17" s="424"/>
      <c r="CJ17" s="425"/>
      <c r="CK17" s="426"/>
      <c r="CL17" s="427"/>
      <c r="CM17" s="426"/>
      <c r="CN17" s="428"/>
      <c r="CO17" s="429"/>
      <c r="CP17" s="424"/>
      <c r="CQ17" s="424"/>
      <c r="CR17" s="424"/>
      <c r="CS17" s="425"/>
      <c r="CT17" s="426"/>
      <c r="CU17" s="427"/>
      <c r="CV17" s="430"/>
      <c r="CW17" s="428"/>
      <c r="CX17" s="429"/>
      <c r="CY17" s="424"/>
      <c r="CZ17" s="424"/>
      <c r="DA17" s="424"/>
      <c r="DB17" s="425"/>
      <c r="DC17" s="426"/>
      <c r="DD17" s="427"/>
      <c r="DE17" s="426"/>
      <c r="DF17" s="428"/>
      <c r="DG17" s="429"/>
      <c r="DH17" s="424"/>
      <c r="DI17" s="424"/>
      <c r="DJ17" s="424"/>
      <c r="DK17" s="425"/>
      <c r="DL17" s="426"/>
      <c r="DM17" s="427"/>
      <c r="DN17" s="426"/>
      <c r="DO17" s="428"/>
      <c r="DP17" s="429"/>
      <c r="DQ17" s="424"/>
      <c r="DR17" s="424"/>
      <c r="DS17" s="424"/>
      <c r="DT17" s="425"/>
      <c r="DU17" s="426"/>
      <c r="DV17" s="427"/>
      <c r="DW17" s="426"/>
      <c r="DX17" s="428"/>
      <c r="DY17" s="429"/>
      <c r="DZ17" s="424"/>
      <c r="EA17" s="424"/>
      <c r="EB17" s="424"/>
      <c r="EC17" s="425"/>
      <c r="ED17" s="426"/>
      <c r="EE17" s="427"/>
      <c r="EF17" s="426"/>
      <c r="EG17" s="428"/>
      <c r="EH17" s="429"/>
      <c r="EI17" s="424"/>
      <c r="EJ17" s="424"/>
      <c r="EK17" s="424"/>
      <c r="EL17" s="425"/>
      <c r="EM17" s="426"/>
      <c r="EN17" s="427"/>
      <c r="EO17" s="426"/>
      <c r="EP17" s="428"/>
      <c r="EQ17" s="429"/>
      <c r="ER17" s="424"/>
      <c r="ES17" s="424"/>
      <c r="ET17" s="424"/>
      <c r="EU17" s="425"/>
      <c r="EV17" s="426"/>
      <c r="EW17" s="427"/>
      <c r="EX17" s="426"/>
      <c r="EY17" s="428"/>
      <c r="EZ17" s="429"/>
      <c r="FA17" s="424"/>
      <c r="FB17" s="424"/>
      <c r="FC17" s="424"/>
      <c r="FD17" s="425"/>
      <c r="FE17" s="426"/>
      <c r="FF17" s="427"/>
      <c r="FG17" s="426"/>
      <c r="FH17" s="428"/>
      <c r="FI17" s="429"/>
      <c r="FJ17" s="424"/>
      <c r="FK17" s="424"/>
      <c r="FL17" s="424"/>
      <c r="FM17" s="425"/>
      <c r="FN17" s="426"/>
      <c r="FO17" s="427"/>
      <c r="FP17" s="426"/>
      <c r="FQ17" s="428"/>
      <c r="FR17" s="429"/>
      <c r="FS17" s="424"/>
      <c r="FT17" s="424"/>
      <c r="FU17" s="424"/>
      <c r="FV17" s="425"/>
      <c r="FW17" s="426"/>
      <c r="FX17" s="427"/>
      <c r="FY17" s="426"/>
      <c r="FZ17" s="428"/>
      <c r="GA17" s="429"/>
      <c r="GB17" s="424"/>
      <c r="GC17" s="424"/>
      <c r="GD17" s="424"/>
      <c r="GE17" s="425"/>
      <c r="GF17" s="426"/>
      <c r="GG17" s="427"/>
      <c r="GH17" s="426"/>
      <c r="GI17" s="428"/>
      <c r="GJ17" s="429"/>
      <c r="GK17" s="424"/>
      <c r="GL17" s="424"/>
      <c r="GM17" s="424"/>
      <c r="GN17" s="425"/>
      <c r="GO17" s="426"/>
      <c r="GP17" s="427"/>
      <c r="GQ17" s="426"/>
      <c r="GR17" s="428"/>
      <c r="GS17" s="429"/>
      <c r="GT17" s="432">
        <v>42436</v>
      </c>
      <c r="GU17" s="83">
        <v>14560</v>
      </c>
      <c r="GV17" s="103" t="s">
        <v>177</v>
      </c>
      <c r="GW17" s="103"/>
      <c r="GX17" s="492" t="s">
        <v>270</v>
      </c>
      <c r="GY17" s="105">
        <v>2320</v>
      </c>
      <c r="GZ17" s="77"/>
      <c r="HA17" s="77"/>
    </row>
    <row r="18" spans="1:209" x14ac:dyDescent="0.25">
      <c r="A18" s="1">
        <v>23</v>
      </c>
      <c r="B18" s="77" t="e">
        <f>#REF!</f>
        <v>#REF!</v>
      </c>
      <c r="C18" s="77" t="e">
        <f>#REF!</f>
        <v>#REF!</v>
      </c>
      <c r="D18" s="35" t="e">
        <f>#REF!</f>
        <v>#REF!</v>
      </c>
      <c r="E18" s="36" t="e">
        <f>#REF!</f>
        <v>#REF!</v>
      </c>
      <c r="F18" s="37" t="e">
        <f>#REF!</f>
        <v>#REF!</v>
      </c>
      <c r="G18" s="38" t="e">
        <f>#REF!</f>
        <v>#REF!</v>
      </c>
      <c r="H18" s="39" t="e">
        <f>#REF!</f>
        <v>#REF!</v>
      </c>
      <c r="I18" s="40" t="e">
        <f>#REF!</f>
        <v>#REF!</v>
      </c>
      <c r="J18" s="58" t="s">
        <v>117</v>
      </c>
      <c r="K18" s="78" t="s">
        <v>115</v>
      </c>
      <c r="L18" s="106">
        <v>24170</v>
      </c>
      <c r="M18" s="80">
        <v>42412</v>
      </c>
      <c r="N18" s="442" t="s">
        <v>221</v>
      </c>
      <c r="O18" s="107">
        <v>23710</v>
      </c>
      <c r="P18" s="123">
        <f>O18-L18</f>
        <v>-460</v>
      </c>
      <c r="Q18" s="92">
        <v>22</v>
      </c>
      <c r="R18" s="92"/>
      <c r="S18" s="92"/>
      <c r="T18" s="39">
        <f t="shared" si="0"/>
        <v>521620</v>
      </c>
      <c r="U18" s="370" t="s">
        <v>134</v>
      </c>
      <c r="V18" s="433">
        <v>42436</v>
      </c>
      <c r="W18" s="434">
        <v>11198.25</v>
      </c>
      <c r="X18" s="424"/>
      <c r="Y18" s="425"/>
      <c r="Z18" s="426"/>
      <c r="AA18" s="427"/>
      <c r="AB18" s="426"/>
      <c r="AC18" s="428"/>
      <c r="AD18" s="429"/>
      <c r="AE18" s="424"/>
      <c r="AF18" s="424"/>
      <c r="AG18" s="424"/>
      <c r="AH18" s="425"/>
      <c r="AI18" s="426"/>
      <c r="AJ18" s="427"/>
      <c r="AK18" s="426"/>
      <c r="AL18" s="428"/>
      <c r="AM18" s="429"/>
      <c r="AN18" s="424"/>
      <c r="AO18" s="424"/>
      <c r="AP18" s="424"/>
      <c r="AQ18" s="425"/>
      <c r="AR18" s="426"/>
      <c r="AS18" s="427"/>
      <c r="AT18" s="426"/>
      <c r="AU18" s="428"/>
      <c r="AV18" s="429"/>
      <c r="AW18" s="424"/>
      <c r="AX18" s="424"/>
      <c r="AY18" s="424"/>
      <c r="AZ18" s="425"/>
      <c r="BA18" s="426"/>
      <c r="BB18" s="427"/>
      <c r="BC18" s="426"/>
      <c r="BD18" s="428"/>
      <c r="BE18" s="429"/>
      <c r="BF18" s="424"/>
      <c r="BG18" s="424"/>
      <c r="BH18" s="424"/>
      <c r="BI18" s="425"/>
      <c r="BJ18" s="426"/>
      <c r="BK18" s="427"/>
      <c r="BL18" s="426"/>
      <c r="BM18" s="428"/>
      <c r="BN18" s="429"/>
      <c r="BO18" s="424"/>
      <c r="BP18" s="424"/>
      <c r="BQ18" s="424"/>
      <c r="BR18" s="425"/>
      <c r="BS18" s="426"/>
      <c r="BT18" s="427"/>
      <c r="BU18" s="426"/>
      <c r="BV18" s="428"/>
      <c r="BW18" s="429"/>
      <c r="BX18" s="424"/>
      <c r="BY18" s="424"/>
      <c r="BZ18" s="424"/>
      <c r="CA18" s="425"/>
      <c r="CB18" s="426"/>
      <c r="CC18" s="427"/>
      <c r="CD18" s="426"/>
      <c r="CE18" s="428"/>
      <c r="CF18" s="429"/>
      <c r="CG18" s="424"/>
      <c r="CH18" s="424"/>
      <c r="CI18" s="424"/>
      <c r="CJ18" s="425"/>
      <c r="CK18" s="426"/>
      <c r="CL18" s="427"/>
      <c r="CM18" s="426"/>
      <c r="CN18" s="428"/>
      <c r="CO18" s="429"/>
      <c r="CP18" s="424"/>
      <c r="CQ18" s="424"/>
      <c r="CR18" s="424"/>
      <c r="CS18" s="425"/>
      <c r="CT18" s="426"/>
      <c r="CU18" s="427"/>
      <c r="CV18" s="426"/>
      <c r="CW18" s="428"/>
      <c r="CX18" s="429"/>
      <c r="CY18" s="424"/>
      <c r="CZ18" s="424"/>
      <c r="DA18" s="424"/>
      <c r="DB18" s="425"/>
      <c r="DC18" s="426"/>
      <c r="DD18" s="427"/>
      <c r="DE18" s="426"/>
      <c r="DF18" s="428"/>
      <c r="DG18" s="429"/>
      <c r="DH18" s="424"/>
      <c r="DI18" s="424"/>
      <c r="DJ18" s="424"/>
      <c r="DK18" s="425"/>
      <c r="DL18" s="426"/>
      <c r="DM18" s="427"/>
      <c r="DN18" s="426"/>
      <c r="DO18" s="428"/>
      <c r="DP18" s="429"/>
      <c r="DQ18" s="424"/>
      <c r="DR18" s="424"/>
      <c r="DS18" s="424"/>
      <c r="DT18" s="425"/>
      <c r="DU18" s="426"/>
      <c r="DV18" s="427"/>
      <c r="DW18" s="426"/>
      <c r="DX18" s="428"/>
      <c r="DY18" s="429"/>
      <c r="DZ18" s="424"/>
      <c r="EA18" s="424"/>
      <c r="EB18" s="424"/>
      <c r="EC18" s="425"/>
      <c r="ED18" s="426"/>
      <c r="EE18" s="427"/>
      <c r="EF18" s="426"/>
      <c r="EG18" s="428"/>
      <c r="EH18" s="429"/>
      <c r="EI18" s="424"/>
      <c r="EJ18" s="424"/>
      <c r="EK18" s="424"/>
      <c r="EL18" s="425"/>
      <c r="EM18" s="426"/>
      <c r="EN18" s="427"/>
      <c r="EO18" s="426"/>
      <c r="EP18" s="428"/>
      <c r="EQ18" s="429"/>
      <c r="ER18" s="424"/>
      <c r="ES18" s="424"/>
      <c r="ET18" s="424"/>
      <c r="EU18" s="425"/>
      <c r="EV18" s="426"/>
      <c r="EW18" s="427"/>
      <c r="EX18" s="426"/>
      <c r="EY18" s="428"/>
      <c r="EZ18" s="429"/>
      <c r="FA18" s="424"/>
      <c r="FB18" s="424"/>
      <c r="FC18" s="424"/>
      <c r="FD18" s="425"/>
      <c r="FE18" s="426"/>
      <c r="FF18" s="427"/>
      <c r="FG18" s="426"/>
      <c r="FH18" s="428"/>
      <c r="FI18" s="429"/>
      <c r="FJ18" s="424"/>
      <c r="FK18" s="424"/>
      <c r="FL18" s="424"/>
      <c r="FM18" s="425"/>
      <c r="FN18" s="426"/>
      <c r="FO18" s="427"/>
      <c r="FP18" s="426"/>
      <c r="FQ18" s="428"/>
      <c r="FR18" s="429"/>
      <c r="FS18" s="424"/>
      <c r="FT18" s="424"/>
      <c r="FU18" s="424"/>
      <c r="FV18" s="425"/>
      <c r="FW18" s="426"/>
      <c r="FX18" s="427"/>
      <c r="FY18" s="426"/>
      <c r="FZ18" s="428"/>
      <c r="GA18" s="429"/>
      <c r="GB18" s="424"/>
      <c r="GC18" s="424"/>
      <c r="GD18" s="424"/>
      <c r="GE18" s="425"/>
      <c r="GF18" s="426"/>
      <c r="GG18" s="427"/>
      <c r="GH18" s="426"/>
      <c r="GI18" s="428"/>
      <c r="GJ18" s="429"/>
      <c r="GK18" s="424"/>
      <c r="GL18" s="424"/>
      <c r="GM18" s="424"/>
      <c r="GN18" s="425"/>
      <c r="GO18" s="426"/>
      <c r="GP18" s="427"/>
      <c r="GQ18" s="426"/>
      <c r="GR18" s="428"/>
      <c r="GS18" s="429"/>
      <c r="GT18" s="431">
        <v>42436</v>
      </c>
      <c r="GU18" s="83">
        <v>18480</v>
      </c>
      <c r="GV18" s="339" t="s">
        <v>178</v>
      </c>
      <c r="GW18" s="103"/>
      <c r="GX18" s="145" t="s">
        <v>270</v>
      </c>
      <c r="GY18" s="105">
        <v>4176</v>
      </c>
      <c r="GZ18" s="77"/>
      <c r="HA18" s="77"/>
    </row>
    <row r="19" spans="1:209" x14ac:dyDescent="0.25">
      <c r="B19" s="77"/>
      <c r="C19" s="77"/>
      <c r="D19" s="35"/>
      <c r="E19" s="36"/>
      <c r="F19" s="37"/>
      <c r="G19" s="38"/>
      <c r="H19" s="39"/>
      <c r="I19" s="40"/>
      <c r="J19" s="58" t="s">
        <v>118</v>
      </c>
      <c r="K19" s="78" t="s">
        <v>43</v>
      </c>
      <c r="L19" s="106">
        <v>24220</v>
      </c>
      <c r="M19" s="80">
        <v>42414</v>
      </c>
      <c r="N19" s="381" t="s">
        <v>252</v>
      </c>
      <c r="O19" s="107">
        <v>29000</v>
      </c>
      <c r="P19" s="123">
        <f>O19-L19</f>
        <v>4780</v>
      </c>
      <c r="Q19" s="129">
        <v>21.5</v>
      </c>
      <c r="R19" s="129"/>
      <c r="S19" s="129"/>
      <c r="T19" s="39">
        <f t="shared" si="0"/>
        <v>623500</v>
      </c>
      <c r="U19" s="370" t="s">
        <v>134</v>
      </c>
      <c r="V19" s="422">
        <v>42437</v>
      </c>
      <c r="W19" s="435">
        <v>14812.5</v>
      </c>
      <c r="X19" s="424"/>
      <c r="Y19" s="425"/>
      <c r="Z19" s="426"/>
      <c r="AA19" s="427"/>
      <c r="AB19" s="426"/>
      <c r="AC19" s="428"/>
      <c r="AD19" s="429"/>
      <c r="AE19" s="424"/>
      <c r="AF19" s="424"/>
      <c r="AG19" s="424"/>
      <c r="AH19" s="425"/>
      <c r="AI19" s="426"/>
      <c r="AJ19" s="427"/>
      <c r="AK19" s="426"/>
      <c r="AL19" s="428"/>
      <c r="AM19" s="429"/>
      <c r="AN19" s="424"/>
      <c r="AO19" s="424"/>
      <c r="AP19" s="424"/>
      <c r="AQ19" s="425"/>
      <c r="AR19" s="426"/>
      <c r="AS19" s="427"/>
      <c r="AT19" s="426"/>
      <c r="AU19" s="428"/>
      <c r="AV19" s="429"/>
      <c r="AW19" s="424"/>
      <c r="AX19" s="424"/>
      <c r="AY19" s="424"/>
      <c r="AZ19" s="425"/>
      <c r="BA19" s="426"/>
      <c r="BB19" s="427"/>
      <c r="BC19" s="426"/>
      <c r="BD19" s="428"/>
      <c r="BE19" s="429"/>
      <c r="BF19" s="424"/>
      <c r="BG19" s="424"/>
      <c r="BH19" s="424"/>
      <c r="BI19" s="425"/>
      <c r="BJ19" s="426"/>
      <c r="BK19" s="427"/>
      <c r="BL19" s="426"/>
      <c r="BM19" s="428"/>
      <c r="BN19" s="429"/>
      <c r="BO19" s="424"/>
      <c r="BP19" s="424"/>
      <c r="BQ19" s="424"/>
      <c r="BR19" s="425"/>
      <c r="BS19" s="426"/>
      <c r="BT19" s="427"/>
      <c r="BU19" s="426"/>
      <c r="BV19" s="428"/>
      <c r="BW19" s="429"/>
      <c r="BX19" s="424"/>
      <c r="BY19" s="424"/>
      <c r="BZ19" s="424"/>
      <c r="CA19" s="425"/>
      <c r="CB19" s="426"/>
      <c r="CC19" s="427"/>
      <c r="CD19" s="426"/>
      <c r="CE19" s="428"/>
      <c r="CF19" s="429"/>
      <c r="CG19" s="424"/>
      <c r="CH19" s="424"/>
      <c r="CI19" s="424"/>
      <c r="CJ19" s="425"/>
      <c r="CK19" s="426"/>
      <c r="CL19" s="427"/>
      <c r="CM19" s="426"/>
      <c r="CN19" s="428"/>
      <c r="CO19" s="429"/>
      <c r="CP19" s="424"/>
      <c r="CQ19" s="424"/>
      <c r="CR19" s="424"/>
      <c r="CS19" s="425"/>
      <c r="CT19" s="426"/>
      <c r="CU19" s="427"/>
      <c r="CV19" s="426"/>
      <c r="CW19" s="428"/>
      <c r="CX19" s="429"/>
      <c r="CY19" s="424"/>
      <c r="CZ19" s="424"/>
      <c r="DA19" s="424"/>
      <c r="DB19" s="425"/>
      <c r="DC19" s="426"/>
      <c r="DD19" s="427"/>
      <c r="DE19" s="426"/>
      <c r="DF19" s="428"/>
      <c r="DG19" s="429"/>
      <c r="DH19" s="424"/>
      <c r="DI19" s="424"/>
      <c r="DJ19" s="424"/>
      <c r="DK19" s="425"/>
      <c r="DL19" s="426"/>
      <c r="DM19" s="427"/>
      <c r="DN19" s="426"/>
      <c r="DO19" s="428"/>
      <c r="DP19" s="429"/>
      <c r="DQ19" s="424"/>
      <c r="DR19" s="424"/>
      <c r="DS19" s="424"/>
      <c r="DT19" s="425"/>
      <c r="DU19" s="426"/>
      <c r="DV19" s="427"/>
      <c r="DW19" s="426"/>
      <c r="DX19" s="428"/>
      <c r="DY19" s="429"/>
      <c r="DZ19" s="424"/>
      <c r="EA19" s="424"/>
      <c r="EB19" s="424"/>
      <c r="EC19" s="425"/>
      <c r="ED19" s="426"/>
      <c r="EE19" s="427"/>
      <c r="EF19" s="426"/>
      <c r="EG19" s="428"/>
      <c r="EH19" s="429"/>
      <c r="EI19" s="424"/>
      <c r="EJ19" s="424"/>
      <c r="EK19" s="424"/>
      <c r="EL19" s="425"/>
      <c r="EM19" s="426"/>
      <c r="EN19" s="427"/>
      <c r="EO19" s="426"/>
      <c r="EP19" s="428"/>
      <c r="EQ19" s="429"/>
      <c r="ER19" s="424"/>
      <c r="ES19" s="424"/>
      <c r="ET19" s="424"/>
      <c r="EU19" s="425"/>
      <c r="EV19" s="426"/>
      <c r="EW19" s="427"/>
      <c r="EX19" s="426"/>
      <c r="EY19" s="428"/>
      <c r="EZ19" s="429"/>
      <c r="FA19" s="424"/>
      <c r="FB19" s="424"/>
      <c r="FC19" s="424"/>
      <c r="FD19" s="425"/>
      <c r="FE19" s="426"/>
      <c r="FF19" s="427"/>
      <c r="FG19" s="426"/>
      <c r="FH19" s="428"/>
      <c r="FI19" s="429"/>
      <c r="FJ19" s="424"/>
      <c r="FK19" s="424"/>
      <c r="FL19" s="424"/>
      <c r="FM19" s="425"/>
      <c r="FN19" s="426"/>
      <c r="FO19" s="427"/>
      <c r="FP19" s="426"/>
      <c r="FQ19" s="428"/>
      <c r="FR19" s="429"/>
      <c r="FS19" s="424"/>
      <c r="FT19" s="424"/>
      <c r="FU19" s="424"/>
      <c r="FV19" s="425"/>
      <c r="FW19" s="426"/>
      <c r="FX19" s="427"/>
      <c r="FY19" s="426"/>
      <c r="FZ19" s="428"/>
      <c r="GA19" s="429"/>
      <c r="GB19" s="424"/>
      <c r="GC19" s="424"/>
      <c r="GD19" s="424"/>
      <c r="GE19" s="425"/>
      <c r="GF19" s="426"/>
      <c r="GG19" s="427"/>
      <c r="GH19" s="426"/>
      <c r="GI19" s="428"/>
      <c r="GJ19" s="429"/>
      <c r="GK19" s="424"/>
      <c r="GL19" s="424"/>
      <c r="GM19" s="424"/>
      <c r="GN19" s="425"/>
      <c r="GO19" s="426"/>
      <c r="GP19" s="427"/>
      <c r="GQ19" s="426"/>
      <c r="GR19" s="428"/>
      <c r="GS19" s="429"/>
      <c r="GT19" s="431">
        <v>42437</v>
      </c>
      <c r="GU19" s="83">
        <v>18480</v>
      </c>
      <c r="GV19" s="103" t="s">
        <v>179</v>
      </c>
      <c r="GW19" s="103"/>
      <c r="GX19" s="492" t="s">
        <v>270</v>
      </c>
      <c r="GY19" s="105">
        <v>4176</v>
      </c>
      <c r="GZ19" s="77"/>
      <c r="HA19" s="77"/>
    </row>
    <row r="20" spans="1:209" x14ac:dyDescent="0.25">
      <c r="B20" s="77"/>
      <c r="C20" s="77"/>
      <c r="D20" s="35"/>
      <c r="E20" s="36"/>
      <c r="F20" s="37"/>
      <c r="G20" s="38"/>
      <c r="H20" s="39"/>
      <c r="I20" s="40"/>
      <c r="J20" s="58" t="s">
        <v>100</v>
      </c>
      <c r="K20" s="78" t="s">
        <v>120</v>
      </c>
      <c r="L20" s="106">
        <v>1065</v>
      </c>
      <c r="M20" s="80">
        <v>42414</v>
      </c>
      <c r="N20" s="373" t="s">
        <v>253</v>
      </c>
      <c r="O20" s="107">
        <v>1065</v>
      </c>
      <c r="P20" s="123">
        <f t="shared" ref="P20:P21" si="2">O20-L20</f>
        <v>0</v>
      </c>
      <c r="Q20" s="129">
        <v>21.5</v>
      </c>
      <c r="R20" s="129"/>
      <c r="S20" s="129"/>
      <c r="T20" s="39">
        <f t="shared" si="0"/>
        <v>22897.5</v>
      </c>
      <c r="U20" s="370" t="s">
        <v>134</v>
      </c>
      <c r="V20" s="422">
        <v>42437</v>
      </c>
      <c r="W20" s="435">
        <v>592.5</v>
      </c>
      <c r="X20" s="424"/>
      <c r="Y20" s="425"/>
      <c r="Z20" s="426"/>
      <c r="AA20" s="427"/>
      <c r="AB20" s="426"/>
      <c r="AC20" s="428"/>
      <c r="AD20" s="429"/>
      <c r="AE20" s="424"/>
      <c r="AF20" s="424"/>
      <c r="AG20" s="424"/>
      <c r="AH20" s="425"/>
      <c r="AI20" s="426"/>
      <c r="AJ20" s="427"/>
      <c r="AK20" s="426"/>
      <c r="AL20" s="428"/>
      <c r="AM20" s="429"/>
      <c r="AN20" s="424"/>
      <c r="AO20" s="424"/>
      <c r="AP20" s="424"/>
      <c r="AQ20" s="425"/>
      <c r="AR20" s="426"/>
      <c r="AS20" s="427"/>
      <c r="AT20" s="426"/>
      <c r="AU20" s="428"/>
      <c r="AV20" s="429"/>
      <c r="AW20" s="424"/>
      <c r="AX20" s="424"/>
      <c r="AY20" s="424"/>
      <c r="AZ20" s="425"/>
      <c r="BA20" s="426"/>
      <c r="BB20" s="427"/>
      <c r="BC20" s="426"/>
      <c r="BD20" s="428"/>
      <c r="BE20" s="429"/>
      <c r="BF20" s="424"/>
      <c r="BG20" s="424"/>
      <c r="BH20" s="424"/>
      <c r="BI20" s="425"/>
      <c r="BJ20" s="426"/>
      <c r="BK20" s="427"/>
      <c r="BL20" s="426"/>
      <c r="BM20" s="428"/>
      <c r="BN20" s="429"/>
      <c r="BO20" s="424"/>
      <c r="BP20" s="424"/>
      <c r="BQ20" s="424"/>
      <c r="BR20" s="425"/>
      <c r="BS20" s="426"/>
      <c r="BT20" s="427"/>
      <c r="BU20" s="426"/>
      <c r="BV20" s="428"/>
      <c r="BW20" s="429"/>
      <c r="BX20" s="424"/>
      <c r="BY20" s="424"/>
      <c r="BZ20" s="424"/>
      <c r="CA20" s="425"/>
      <c r="CB20" s="426"/>
      <c r="CC20" s="427"/>
      <c r="CD20" s="426"/>
      <c r="CE20" s="428"/>
      <c r="CF20" s="429"/>
      <c r="CG20" s="424"/>
      <c r="CH20" s="424"/>
      <c r="CI20" s="424"/>
      <c r="CJ20" s="425"/>
      <c r="CK20" s="426"/>
      <c r="CL20" s="427"/>
      <c r="CM20" s="426"/>
      <c r="CN20" s="428"/>
      <c r="CO20" s="429"/>
      <c r="CP20" s="424"/>
      <c r="CQ20" s="424"/>
      <c r="CR20" s="424"/>
      <c r="CS20" s="425"/>
      <c r="CT20" s="426"/>
      <c r="CU20" s="427"/>
      <c r="CV20" s="426"/>
      <c r="CW20" s="428"/>
      <c r="CX20" s="429"/>
      <c r="CY20" s="424"/>
      <c r="CZ20" s="424"/>
      <c r="DA20" s="424"/>
      <c r="DB20" s="425"/>
      <c r="DC20" s="426"/>
      <c r="DD20" s="427"/>
      <c r="DE20" s="426"/>
      <c r="DF20" s="428"/>
      <c r="DG20" s="429"/>
      <c r="DH20" s="424"/>
      <c r="DI20" s="424"/>
      <c r="DJ20" s="424"/>
      <c r="DK20" s="425"/>
      <c r="DL20" s="426"/>
      <c r="DM20" s="427"/>
      <c r="DN20" s="426"/>
      <c r="DO20" s="428"/>
      <c r="DP20" s="429"/>
      <c r="DQ20" s="424"/>
      <c r="DR20" s="424"/>
      <c r="DS20" s="424"/>
      <c r="DT20" s="425"/>
      <c r="DU20" s="426"/>
      <c r="DV20" s="427"/>
      <c r="DW20" s="426"/>
      <c r="DX20" s="428"/>
      <c r="DY20" s="429"/>
      <c r="DZ20" s="424"/>
      <c r="EA20" s="424"/>
      <c r="EB20" s="424"/>
      <c r="EC20" s="425"/>
      <c r="ED20" s="426"/>
      <c r="EE20" s="427"/>
      <c r="EF20" s="426"/>
      <c r="EG20" s="428"/>
      <c r="EH20" s="429"/>
      <c r="EI20" s="424"/>
      <c r="EJ20" s="424"/>
      <c r="EK20" s="424"/>
      <c r="EL20" s="425"/>
      <c r="EM20" s="426"/>
      <c r="EN20" s="427"/>
      <c r="EO20" s="426"/>
      <c r="EP20" s="428"/>
      <c r="EQ20" s="429"/>
      <c r="ER20" s="424"/>
      <c r="ES20" s="424"/>
      <c r="ET20" s="424"/>
      <c r="EU20" s="425"/>
      <c r="EV20" s="426"/>
      <c r="EW20" s="427"/>
      <c r="EX20" s="426"/>
      <c r="EY20" s="428"/>
      <c r="EZ20" s="429"/>
      <c r="FA20" s="424"/>
      <c r="FB20" s="424"/>
      <c r="FC20" s="424"/>
      <c r="FD20" s="425"/>
      <c r="FE20" s="426"/>
      <c r="FF20" s="427"/>
      <c r="FG20" s="426"/>
      <c r="FH20" s="428"/>
      <c r="FI20" s="429"/>
      <c r="FJ20" s="424"/>
      <c r="FK20" s="424"/>
      <c r="FL20" s="424"/>
      <c r="FM20" s="425"/>
      <c r="FN20" s="426"/>
      <c r="FO20" s="427"/>
      <c r="FP20" s="426"/>
      <c r="FQ20" s="428"/>
      <c r="FR20" s="429"/>
      <c r="FS20" s="424"/>
      <c r="FT20" s="424"/>
      <c r="FU20" s="424"/>
      <c r="FV20" s="425"/>
      <c r="FW20" s="426"/>
      <c r="FX20" s="427"/>
      <c r="FY20" s="426"/>
      <c r="FZ20" s="428"/>
      <c r="GA20" s="429"/>
      <c r="GB20" s="424"/>
      <c r="GC20" s="424"/>
      <c r="GD20" s="424"/>
      <c r="GE20" s="425"/>
      <c r="GF20" s="426"/>
      <c r="GG20" s="427"/>
      <c r="GH20" s="426"/>
      <c r="GI20" s="428"/>
      <c r="GJ20" s="429"/>
      <c r="GK20" s="424"/>
      <c r="GL20" s="424"/>
      <c r="GM20" s="424"/>
      <c r="GN20" s="425"/>
      <c r="GO20" s="426"/>
      <c r="GP20" s="427"/>
      <c r="GQ20" s="426"/>
      <c r="GR20" s="428"/>
      <c r="GS20" s="429"/>
      <c r="GT20" s="431">
        <v>42437</v>
      </c>
      <c r="GU20" s="83"/>
      <c r="GV20" s="103"/>
      <c r="GW20" s="103"/>
      <c r="GX20" s="492" t="s">
        <v>270</v>
      </c>
      <c r="GY20" s="105">
        <v>0</v>
      </c>
      <c r="GZ20" s="77"/>
      <c r="HA20" s="77"/>
    </row>
    <row r="21" spans="1:209" x14ac:dyDescent="0.25">
      <c r="B21" s="77"/>
      <c r="C21" s="77"/>
      <c r="D21" s="35"/>
      <c r="E21" s="36"/>
      <c r="F21" s="37"/>
      <c r="G21" s="38"/>
      <c r="H21" s="39"/>
      <c r="I21" s="40"/>
      <c r="J21" s="58" t="s">
        <v>44</v>
      </c>
      <c r="K21" s="78" t="s">
        <v>45</v>
      </c>
      <c r="L21" s="106">
        <v>23130</v>
      </c>
      <c r="M21" s="80">
        <v>42415</v>
      </c>
      <c r="N21" s="373" t="s">
        <v>226</v>
      </c>
      <c r="O21" s="107">
        <v>28520</v>
      </c>
      <c r="P21" s="123">
        <f t="shared" si="2"/>
        <v>5390</v>
      </c>
      <c r="Q21" s="92">
        <v>21.5</v>
      </c>
      <c r="R21" s="92"/>
      <c r="S21" s="92"/>
      <c r="T21" s="39">
        <f t="shared" si="0"/>
        <v>613180</v>
      </c>
      <c r="U21" s="370" t="s">
        <v>134</v>
      </c>
      <c r="V21" s="422">
        <v>42440</v>
      </c>
      <c r="W21" s="435">
        <v>14753.25</v>
      </c>
      <c r="X21" s="424"/>
      <c r="Y21" s="425"/>
      <c r="Z21" s="426"/>
      <c r="AA21" s="427"/>
      <c r="AB21" s="426"/>
      <c r="AC21" s="428"/>
      <c r="AD21" s="429"/>
      <c r="AE21" s="424"/>
      <c r="AF21" s="424"/>
      <c r="AG21" s="424"/>
      <c r="AH21" s="425"/>
      <c r="AI21" s="426"/>
      <c r="AJ21" s="427"/>
      <c r="AK21" s="426"/>
      <c r="AL21" s="428"/>
      <c r="AM21" s="429"/>
      <c r="AN21" s="424"/>
      <c r="AO21" s="424"/>
      <c r="AP21" s="424"/>
      <c r="AQ21" s="425"/>
      <c r="AR21" s="426"/>
      <c r="AS21" s="427"/>
      <c r="AT21" s="426"/>
      <c r="AU21" s="428"/>
      <c r="AV21" s="429"/>
      <c r="AW21" s="424"/>
      <c r="AX21" s="424"/>
      <c r="AY21" s="424"/>
      <c r="AZ21" s="425"/>
      <c r="BA21" s="426"/>
      <c r="BB21" s="427"/>
      <c r="BC21" s="426"/>
      <c r="BD21" s="428"/>
      <c r="BE21" s="429"/>
      <c r="BF21" s="424"/>
      <c r="BG21" s="424"/>
      <c r="BH21" s="424"/>
      <c r="BI21" s="425"/>
      <c r="BJ21" s="426"/>
      <c r="BK21" s="427"/>
      <c r="BL21" s="426"/>
      <c r="BM21" s="428"/>
      <c r="BN21" s="429"/>
      <c r="BO21" s="424"/>
      <c r="BP21" s="424"/>
      <c r="BQ21" s="424"/>
      <c r="BR21" s="425"/>
      <c r="BS21" s="426"/>
      <c r="BT21" s="427"/>
      <c r="BU21" s="426"/>
      <c r="BV21" s="428"/>
      <c r="BW21" s="429"/>
      <c r="BX21" s="424"/>
      <c r="BY21" s="424"/>
      <c r="BZ21" s="424"/>
      <c r="CA21" s="425"/>
      <c r="CB21" s="426"/>
      <c r="CC21" s="427"/>
      <c r="CD21" s="426"/>
      <c r="CE21" s="428"/>
      <c r="CF21" s="429"/>
      <c r="CG21" s="424"/>
      <c r="CH21" s="424"/>
      <c r="CI21" s="424"/>
      <c r="CJ21" s="425"/>
      <c r="CK21" s="426"/>
      <c r="CL21" s="427"/>
      <c r="CM21" s="426"/>
      <c r="CN21" s="428"/>
      <c r="CO21" s="429"/>
      <c r="CP21" s="424"/>
      <c r="CQ21" s="424"/>
      <c r="CR21" s="424"/>
      <c r="CS21" s="425"/>
      <c r="CT21" s="426"/>
      <c r="CU21" s="427"/>
      <c r="CV21" s="426"/>
      <c r="CW21" s="428"/>
      <c r="CX21" s="429"/>
      <c r="CY21" s="424"/>
      <c r="CZ21" s="424"/>
      <c r="DA21" s="424"/>
      <c r="DB21" s="425"/>
      <c r="DC21" s="426"/>
      <c r="DD21" s="427"/>
      <c r="DE21" s="426"/>
      <c r="DF21" s="428"/>
      <c r="DG21" s="429"/>
      <c r="DH21" s="424"/>
      <c r="DI21" s="424"/>
      <c r="DJ21" s="424"/>
      <c r="DK21" s="425"/>
      <c r="DL21" s="426"/>
      <c r="DM21" s="427"/>
      <c r="DN21" s="426"/>
      <c r="DO21" s="428"/>
      <c r="DP21" s="429"/>
      <c r="DQ21" s="424"/>
      <c r="DR21" s="424"/>
      <c r="DS21" s="424"/>
      <c r="DT21" s="425"/>
      <c r="DU21" s="426"/>
      <c r="DV21" s="427"/>
      <c r="DW21" s="426"/>
      <c r="DX21" s="428"/>
      <c r="DY21" s="429"/>
      <c r="DZ21" s="424"/>
      <c r="EA21" s="424"/>
      <c r="EB21" s="424"/>
      <c r="EC21" s="425"/>
      <c r="ED21" s="426"/>
      <c r="EE21" s="427"/>
      <c r="EF21" s="426"/>
      <c r="EG21" s="428"/>
      <c r="EH21" s="429"/>
      <c r="EI21" s="424"/>
      <c r="EJ21" s="424"/>
      <c r="EK21" s="424"/>
      <c r="EL21" s="425"/>
      <c r="EM21" s="426"/>
      <c r="EN21" s="427"/>
      <c r="EO21" s="426"/>
      <c r="EP21" s="428"/>
      <c r="EQ21" s="429"/>
      <c r="ER21" s="424"/>
      <c r="ES21" s="424"/>
      <c r="ET21" s="424"/>
      <c r="EU21" s="425"/>
      <c r="EV21" s="426"/>
      <c r="EW21" s="427"/>
      <c r="EX21" s="426"/>
      <c r="EY21" s="428"/>
      <c r="EZ21" s="429"/>
      <c r="FA21" s="424"/>
      <c r="FB21" s="424"/>
      <c r="FC21" s="424"/>
      <c r="FD21" s="425"/>
      <c r="FE21" s="426"/>
      <c r="FF21" s="427"/>
      <c r="FG21" s="426"/>
      <c r="FH21" s="428"/>
      <c r="FI21" s="429"/>
      <c r="FJ21" s="424"/>
      <c r="FK21" s="424"/>
      <c r="FL21" s="424"/>
      <c r="FM21" s="425"/>
      <c r="FN21" s="426"/>
      <c r="FO21" s="427"/>
      <c r="FP21" s="426"/>
      <c r="FQ21" s="428"/>
      <c r="FR21" s="429"/>
      <c r="FS21" s="424"/>
      <c r="FT21" s="424"/>
      <c r="FU21" s="424"/>
      <c r="FV21" s="425"/>
      <c r="FW21" s="426"/>
      <c r="FX21" s="427"/>
      <c r="FY21" s="426"/>
      <c r="FZ21" s="428"/>
      <c r="GA21" s="429"/>
      <c r="GB21" s="424"/>
      <c r="GC21" s="424"/>
      <c r="GD21" s="424"/>
      <c r="GE21" s="425"/>
      <c r="GF21" s="426"/>
      <c r="GG21" s="427"/>
      <c r="GH21" s="426"/>
      <c r="GI21" s="428"/>
      <c r="GJ21" s="429"/>
      <c r="GK21" s="424"/>
      <c r="GL21" s="424"/>
      <c r="GM21" s="424"/>
      <c r="GN21" s="425"/>
      <c r="GO21" s="426"/>
      <c r="GP21" s="427"/>
      <c r="GQ21" s="426"/>
      <c r="GR21" s="428"/>
      <c r="GS21" s="429"/>
      <c r="GT21" s="431">
        <v>42440</v>
      </c>
      <c r="GU21" s="83">
        <v>18480</v>
      </c>
      <c r="GV21" s="103" t="s">
        <v>180</v>
      </c>
      <c r="GW21" s="103"/>
      <c r="GX21" s="145" t="s">
        <v>270</v>
      </c>
      <c r="GY21" s="105"/>
      <c r="GZ21" s="77">
        <v>4176</v>
      </c>
      <c r="HA21" s="77"/>
    </row>
    <row r="22" spans="1:209" ht="30" x14ac:dyDescent="0.25">
      <c r="B22" s="77"/>
      <c r="C22" s="77"/>
      <c r="D22" s="35"/>
      <c r="E22" s="36"/>
      <c r="F22" s="37"/>
      <c r="G22" s="38"/>
      <c r="H22" s="39"/>
      <c r="I22" s="40"/>
      <c r="J22" s="58" t="s">
        <v>100</v>
      </c>
      <c r="K22" s="78" t="s">
        <v>45</v>
      </c>
      <c r="L22" s="106">
        <v>21190</v>
      </c>
      <c r="M22" s="80">
        <v>42416</v>
      </c>
      <c r="N22" s="373" t="s">
        <v>254</v>
      </c>
      <c r="O22" s="107">
        <f>26555-213.26</f>
        <v>26341.74</v>
      </c>
      <c r="P22" s="123">
        <f>O22-L22</f>
        <v>5151.7400000000016</v>
      </c>
      <c r="Q22" s="92">
        <v>21.5</v>
      </c>
      <c r="R22" s="407">
        <v>366347.41</v>
      </c>
      <c r="S22" s="408" t="s">
        <v>195</v>
      </c>
      <c r="T22" s="39">
        <f t="shared" si="0"/>
        <v>566347.41</v>
      </c>
      <c r="U22" s="355" t="s">
        <v>134</v>
      </c>
      <c r="V22" s="392">
        <v>42429</v>
      </c>
      <c r="W22" s="438">
        <v>14634.75</v>
      </c>
      <c r="X22" s="424"/>
      <c r="Y22" s="425"/>
      <c r="Z22" s="426"/>
      <c r="AA22" s="427"/>
      <c r="AB22" s="426"/>
      <c r="AC22" s="428"/>
      <c r="AD22" s="429"/>
      <c r="AE22" s="424"/>
      <c r="AF22" s="424"/>
      <c r="AG22" s="424"/>
      <c r="AH22" s="425"/>
      <c r="AI22" s="426"/>
      <c r="AJ22" s="427"/>
      <c r="AK22" s="426"/>
      <c r="AL22" s="428"/>
      <c r="AM22" s="429"/>
      <c r="AN22" s="424"/>
      <c r="AO22" s="424"/>
      <c r="AP22" s="424"/>
      <c r="AQ22" s="425"/>
      <c r="AR22" s="426"/>
      <c r="AS22" s="427"/>
      <c r="AT22" s="426"/>
      <c r="AU22" s="428"/>
      <c r="AV22" s="429"/>
      <c r="AW22" s="424"/>
      <c r="AX22" s="424"/>
      <c r="AY22" s="424"/>
      <c r="AZ22" s="425"/>
      <c r="BA22" s="426"/>
      <c r="BB22" s="427"/>
      <c r="BC22" s="426"/>
      <c r="BD22" s="428"/>
      <c r="BE22" s="429"/>
      <c r="BF22" s="424"/>
      <c r="BG22" s="424"/>
      <c r="BH22" s="424"/>
      <c r="BI22" s="425"/>
      <c r="BJ22" s="426"/>
      <c r="BK22" s="427"/>
      <c r="BL22" s="426"/>
      <c r="BM22" s="428"/>
      <c r="BN22" s="429"/>
      <c r="BO22" s="424"/>
      <c r="BP22" s="424"/>
      <c r="BQ22" s="424"/>
      <c r="BR22" s="425"/>
      <c r="BS22" s="426"/>
      <c r="BT22" s="427"/>
      <c r="BU22" s="426"/>
      <c r="BV22" s="428"/>
      <c r="BW22" s="429"/>
      <c r="BX22" s="424"/>
      <c r="BY22" s="424"/>
      <c r="BZ22" s="424"/>
      <c r="CA22" s="425"/>
      <c r="CB22" s="426"/>
      <c r="CC22" s="427"/>
      <c r="CD22" s="426"/>
      <c r="CE22" s="428"/>
      <c r="CF22" s="429"/>
      <c r="CG22" s="424"/>
      <c r="CH22" s="424"/>
      <c r="CI22" s="424"/>
      <c r="CJ22" s="425"/>
      <c r="CK22" s="426"/>
      <c r="CL22" s="427"/>
      <c r="CM22" s="426"/>
      <c r="CN22" s="428"/>
      <c r="CO22" s="429"/>
      <c r="CP22" s="424"/>
      <c r="CQ22" s="424"/>
      <c r="CR22" s="424"/>
      <c r="CS22" s="425"/>
      <c r="CT22" s="426"/>
      <c r="CU22" s="427"/>
      <c r="CV22" s="426"/>
      <c r="CW22" s="428"/>
      <c r="CX22" s="429"/>
      <c r="CY22" s="424"/>
      <c r="CZ22" s="424"/>
      <c r="DA22" s="424"/>
      <c r="DB22" s="425"/>
      <c r="DC22" s="426"/>
      <c r="DD22" s="427"/>
      <c r="DE22" s="426"/>
      <c r="DF22" s="428"/>
      <c r="DG22" s="429"/>
      <c r="DH22" s="424"/>
      <c r="DI22" s="424"/>
      <c r="DJ22" s="424"/>
      <c r="DK22" s="425"/>
      <c r="DL22" s="426"/>
      <c r="DM22" s="427"/>
      <c r="DN22" s="426"/>
      <c r="DO22" s="428"/>
      <c r="DP22" s="429"/>
      <c r="DQ22" s="424"/>
      <c r="DR22" s="424"/>
      <c r="DS22" s="424"/>
      <c r="DT22" s="425"/>
      <c r="DU22" s="426"/>
      <c r="DV22" s="427"/>
      <c r="DW22" s="426"/>
      <c r="DX22" s="428"/>
      <c r="DY22" s="429"/>
      <c r="DZ22" s="424"/>
      <c r="EA22" s="424"/>
      <c r="EB22" s="424"/>
      <c r="EC22" s="425"/>
      <c r="ED22" s="426"/>
      <c r="EE22" s="427"/>
      <c r="EF22" s="426"/>
      <c r="EG22" s="428"/>
      <c r="EH22" s="429"/>
      <c r="EI22" s="424"/>
      <c r="EJ22" s="424"/>
      <c r="EK22" s="424"/>
      <c r="EL22" s="425"/>
      <c r="EM22" s="426"/>
      <c r="EN22" s="427"/>
      <c r="EO22" s="426"/>
      <c r="EP22" s="428"/>
      <c r="EQ22" s="429"/>
      <c r="ER22" s="424"/>
      <c r="ES22" s="424"/>
      <c r="ET22" s="424"/>
      <c r="EU22" s="425"/>
      <c r="EV22" s="426"/>
      <c r="EW22" s="427"/>
      <c r="EX22" s="426"/>
      <c r="EY22" s="428"/>
      <c r="EZ22" s="429"/>
      <c r="FA22" s="424"/>
      <c r="FB22" s="424"/>
      <c r="FC22" s="424"/>
      <c r="FD22" s="425"/>
      <c r="FE22" s="426"/>
      <c r="FF22" s="427"/>
      <c r="FG22" s="426"/>
      <c r="FH22" s="428"/>
      <c r="FI22" s="429"/>
      <c r="FJ22" s="424"/>
      <c r="FK22" s="424"/>
      <c r="FL22" s="424"/>
      <c r="FM22" s="425"/>
      <c r="FN22" s="426"/>
      <c r="FO22" s="427"/>
      <c r="FP22" s="426"/>
      <c r="FQ22" s="428"/>
      <c r="FR22" s="429"/>
      <c r="FS22" s="424"/>
      <c r="FT22" s="424"/>
      <c r="FU22" s="424"/>
      <c r="FV22" s="425"/>
      <c r="FW22" s="426"/>
      <c r="FX22" s="427"/>
      <c r="FY22" s="426"/>
      <c r="FZ22" s="428"/>
      <c r="GA22" s="429"/>
      <c r="GB22" s="424"/>
      <c r="GC22" s="424"/>
      <c r="GD22" s="424"/>
      <c r="GE22" s="425"/>
      <c r="GF22" s="426"/>
      <c r="GG22" s="427"/>
      <c r="GH22" s="426"/>
      <c r="GI22" s="428"/>
      <c r="GJ22" s="429"/>
      <c r="GK22" s="424"/>
      <c r="GL22" s="424"/>
      <c r="GM22" s="424"/>
      <c r="GN22" s="425"/>
      <c r="GO22" s="426"/>
      <c r="GP22" s="427"/>
      <c r="GQ22" s="426"/>
      <c r="GR22" s="428"/>
      <c r="GS22" s="429"/>
      <c r="GT22" s="445">
        <v>42437</v>
      </c>
      <c r="GU22" s="83">
        <v>18480</v>
      </c>
      <c r="GV22" s="124" t="s">
        <v>181</v>
      </c>
      <c r="GW22" s="103"/>
      <c r="GX22" s="493" t="s">
        <v>286</v>
      </c>
      <c r="GY22" s="369">
        <v>4176</v>
      </c>
      <c r="GZ22" s="77"/>
      <c r="HA22" s="77"/>
    </row>
    <row r="23" spans="1:209" x14ac:dyDescent="0.25">
      <c r="B23" s="77"/>
      <c r="C23" s="77"/>
      <c r="D23" s="35"/>
      <c r="E23" s="36"/>
      <c r="F23" s="37"/>
      <c r="G23" s="38"/>
      <c r="H23" s="39"/>
      <c r="I23" s="40"/>
      <c r="J23" s="58" t="s">
        <v>32</v>
      </c>
      <c r="K23" s="78" t="s">
        <v>52</v>
      </c>
      <c r="L23" s="106">
        <v>24740</v>
      </c>
      <c r="M23" s="80">
        <v>42417</v>
      </c>
      <c r="N23" s="119" t="s">
        <v>169</v>
      </c>
      <c r="O23" s="107">
        <v>24740</v>
      </c>
      <c r="P23" s="123">
        <f>O23-L23</f>
        <v>0</v>
      </c>
      <c r="Q23" s="129">
        <v>21</v>
      </c>
      <c r="R23" s="129"/>
      <c r="S23" s="93"/>
      <c r="T23" s="39">
        <f t="shared" si="0"/>
        <v>519540</v>
      </c>
      <c r="U23" s="355" t="s">
        <v>134</v>
      </c>
      <c r="V23" s="392">
        <v>42417</v>
      </c>
      <c r="W23" s="403">
        <v>25382</v>
      </c>
      <c r="X23" s="95"/>
      <c r="Y23" s="96"/>
      <c r="Z23" s="97"/>
      <c r="AA23" s="98"/>
      <c r="AB23" s="97"/>
      <c r="AC23" s="99"/>
      <c r="AD23" s="100"/>
      <c r="AE23" s="95"/>
      <c r="AF23" s="95"/>
      <c r="AG23" s="95"/>
      <c r="AH23" s="96"/>
      <c r="AI23" s="97"/>
      <c r="AJ23" s="98"/>
      <c r="AK23" s="97"/>
      <c r="AL23" s="99"/>
      <c r="AM23" s="100"/>
      <c r="AN23" s="95"/>
      <c r="AO23" s="95"/>
      <c r="AP23" s="95"/>
      <c r="AQ23" s="96"/>
      <c r="AR23" s="97"/>
      <c r="AS23" s="98"/>
      <c r="AT23" s="97"/>
      <c r="AU23" s="99"/>
      <c r="AV23" s="100"/>
      <c r="AW23" s="95"/>
      <c r="AX23" s="95"/>
      <c r="AY23" s="95"/>
      <c r="AZ23" s="96"/>
      <c r="BA23" s="97"/>
      <c r="BB23" s="98"/>
      <c r="BC23" s="97"/>
      <c r="BD23" s="99"/>
      <c r="BE23" s="100"/>
      <c r="BF23" s="95"/>
      <c r="BG23" s="95"/>
      <c r="BH23" s="95"/>
      <c r="BI23" s="96"/>
      <c r="BJ23" s="97"/>
      <c r="BK23" s="98"/>
      <c r="BL23" s="97"/>
      <c r="BM23" s="99"/>
      <c r="BN23" s="100"/>
      <c r="BO23" s="95"/>
      <c r="BP23" s="95"/>
      <c r="BQ23" s="95"/>
      <c r="BR23" s="96"/>
      <c r="BS23" s="97"/>
      <c r="BT23" s="98"/>
      <c r="BU23" s="97"/>
      <c r="BV23" s="99"/>
      <c r="BW23" s="100"/>
      <c r="BX23" s="95"/>
      <c r="BY23" s="95"/>
      <c r="BZ23" s="95"/>
      <c r="CA23" s="96"/>
      <c r="CB23" s="97"/>
      <c r="CC23" s="98"/>
      <c r="CD23" s="97"/>
      <c r="CE23" s="99"/>
      <c r="CF23" s="100"/>
      <c r="CG23" s="95"/>
      <c r="CH23" s="95"/>
      <c r="CI23" s="95"/>
      <c r="CJ23" s="96"/>
      <c r="CK23" s="97"/>
      <c r="CL23" s="98"/>
      <c r="CM23" s="97"/>
      <c r="CN23" s="99"/>
      <c r="CO23" s="100"/>
      <c r="CP23" s="95"/>
      <c r="CQ23" s="95"/>
      <c r="CR23" s="95"/>
      <c r="CS23" s="96"/>
      <c r="CT23" s="97"/>
      <c r="CU23" s="98"/>
      <c r="CV23" s="97"/>
      <c r="CW23" s="99"/>
      <c r="CX23" s="100"/>
      <c r="CY23" s="95"/>
      <c r="CZ23" s="95"/>
      <c r="DA23" s="95"/>
      <c r="DB23" s="96"/>
      <c r="DC23" s="97"/>
      <c r="DD23" s="98"/>
      <c r="DE23" s="97"/>
      <c r="DF23" s="99"/>
      <c r="DG23" s="100"/>
      <c r="DH23" s="95"/>
      <c r="DI23" s="95"/>
      <c r="DJ23" s="95"/>
      <c r="DK23" s="96"/>
      <c r="DL23" s="97"/>
      <c r="DM23" s="98"/>
      <c r="DN23" s="97"/>
      <c r="DO23" s="99"/>
      <c r="DP23" s="100"/>
      <c r="DQ23" s="95"/>
      <c r="DR23" s="95"/>
      <c r="DS23" s="95"/>
      <c r="DT23" s="96"/>
      <c r="DU23" s="97"/>
      <c r="DV23" s="98"/>
      <c r="DW23" s="97"/>
      <c r="DX23" s="99"/>
      <c r="DY23" s="100"/>
      <c r="DZ23" s="95"/>
      <c r="EA23" s="95"/>
      <c r="EB23" s="95"/>
      <c r="EC23" s="96"/>
      <c r="ED23" s="97"/>
      <c r="EE23" s="98"/>
      <c r="EF23" s="97"/>
      <c r="EG23" s="99"/>
      <c r="EH23" s="100"/>
      <c r="EI23" s="95"/>
      <c r="EJ23" s="95"/>
      <c r="EK23" s="95"/>
      <c r="EL23" s="96"/>
      <c r="EM23" s="97"/>
      <c r="EN23" s="98"/>
      <c r="EO23" s="97"/>
      <c r="EP23" s="99"/>
      <c r="EQ23" s="100"/>
      <c r="ER23" s="95"/>
      <c r="ES23" s="95"/>
      <c r="ET23" s="95"/>
      <c r="EU23" s="96"/>
      <c r="EV23" s="97"/>
      <c r="EW23" s="98"/>
      <c r="EX23" s="97"/>
      <c r="EY23" s="99"/>
      <c r="EZ23" s="100"/>
      <c r="FA23" s="95"/>
      <c r="FB23" s="95"/>
      <c r="FC23" s="95"/>
      <c r="FD23" s="96"/>
      <c r="FE23" s="97"/>
      <c r="FF23" s="98"/>
      <c r="FG23" s="97"/>
      <c r="FH23" s="99"/>
      <c r="FI23" s="100"/>
      <c r="FJ23" s="95"/>
      <c r="FK23" s="95"/>
      <c r="FL23" s="95"/>
      <c r="FM23" s="96"/>
      <c r="FN23" s="97"/>
      <c r="FO23" s="98"/>
      <c r="FP23" s="97"/>
      <c r="FQ23" s="99"/>
      <c r="FR23" s="100"/>
      <c r="FS23" s="95"/>
      <c r="FT23" s="95"/>
      <c r="FU23" s="95"/>
      <c r="FV23" s="96"/>
      <c r="FW23" s="97"/>
      <c r="FX23" s="98"/>
      <c r="FY23" s="97"/>
      <c r="FZ23" s="99"/>
      <c r="GA23" s="100"/>
      <c r="GB23" s="95"/>
      <c r="GC23" s="95"/>
      <c r="GD23" s="95"/>
      <c r="GE23" s="96"/>
      <c r="GF23" s="97"/>
      <c r="GG23" s="98"/>
      <c r="GH23" s="97"/>
      <c r="GI23" s="99"/>
      <c r="GJ23" s="100"/>
      <c r="GK23" s="95"/>
      <c r="GL23" s="95"/>
      <c r="GM23" s="95"/>
      <c r="GN23" s="96"/>
      <c r="GO23" s="97"/>
      <c r="GP23" s="98"/>
      <c r="GQ23" s="97"/>
      <c r="GR23" s="99"/>
      <c r="GS23" s="100"/>
      <c r="GT23" s="399">
        <v>42417</v>
      </c>
      <c r="GU23" s="83">
        <f>11200+11200</f>
        <v>22400</v>
      </c>
      <c r="GV23" s="103" t="s">
        <v>175</v>
      </c>
      <c r="GW23" s="103"/>
      <c r="GX23" s="493" t="s">
        <v>174</v>
      </c>
      <c r="GY23" s="369">
        <v>0</v>
      </c>
      <c r="GZ23" s="77"/>
      <c r="HA23" s="77"/>
    </row>
    <row r="24" spans="1:209" ht="26.25" x14ac:dyDescent="0.25">
      <c r="B24" s="77"/>
      <c r="C24" s="77"/>
      <c r="D24" s="35"/>
      <c r="E24" s="36"/>
      <c r="F24" s="37"/>
      <c r="G24" s="38"/>
      <c r="H24" s="39"/>
      <c r="I24" s="40"/>
      <c r="J24" s="58" t="s">
        <v>44</v>
      </c>
      <c r="K24" s="78" t="s">
        <v>42</v>
      </c>
      <c r="L24" s="106">
        <v>10930</v>
      </c>
      <c r="M24" s="80">
        <v>42418</v>
      </c>
      <c r="N24" s="381" t="s">
        <v>225</v>
      </c>
      <c r="O24" s="107">
        <f>13755-211.62</f>
        <v>13543.38</v>
      </c>
      <c r="P24" s="123">
        <f t="shared" si="1"/>
        <v>2613.3799999999992</v>
      </c>
      <c r="Q24" s="129">
        <v>21.5</v>
      </c>
      <c r="R24" s="132"/>
      <c r="S24" s="129"/>
      <c r="T24" s="39">
        <f t="shared" si="0"/>
        <v>291182.67</v>
      </c>
      <c r="U24" s="370" t="s">
        <v>134</v>
      </c>
      <c r="V24" s="422">
        <v>42440</v>
      </c>
      <c r="W24" s="436">
        <v>7584</v>
      </c>
      <c r="X24" s="424"/>
      <c r="Y24" s="425"/>
      <c r="Z24" s="426"/>
      <c r="AA24" s="427"/>
      <c r="AB24" s="426"/>
      <c r="AC24" s="428"/>
      <c r="AD24" s="429"/>
      <c r="AE24" s="424"/>
      <c r="AF24" s="424"/>
      <c r="AG24" s="424"/>
      <c r="AH24" s="425"/>
      <c r="AI24" s="426"/>
      <c r="AJ24" s="427"/>
      <c r="AK24" s="426"/>
      <c r="AL24" s="428"/>
      <c r="AM24" s="429"/>
      <c r="AN24" s="424"/>
      <c r="AO24" s="424"/>
      <c r="AP24" s="424"/>
      <c r="AQ24" s="425"/>
      <c r="AR24" s="426"/>
      <c r="AS24" s="427"/>
      <c r="AT24" s="426"/>
      <c r="AU24" s="428"/>
      <c r="AV24" s="429"/>
      <c r="AW24" s="424"/>
      <c r="AX24" s="424"/>
      <c r="AY24" s="424"/>
      <c r="AZ24" s="425"/>
      <c r="BA24" s="426"/>
      <c r="BB24" s="427"/>
      <c r="BC24" s="426"/>
      <c r="BD24" s="428"/>
      <c r="BE24" s="429"/>
      <c r="BF24" s="424"/>
      <c r="BG24" s="424"/>
      <c r="BH24" s="424"/>
      <c r="BI24" s="425"/>
      <c r="BJ24" s="426"/>
      <c r="BK24" s="427"/>
      <c r="BL24" s="426"/>
      <c r="BM24" s="428"/>
      <c r="BN24" s="429"/>
      <c r="BO24" s="424"/>
      <c r="BP24" s="424"/>
      <c r="BQ24" s="424"/>
      <c r="BR24" s="425"/>
      <c r="BS24" s="426"/>
      <c r="BT24" s="427"/>
      <c r="BU24" s="426"/>
      <c r="BV24" s="428"/>
      <c r="BW24" s="429"/>
      <c r="BX24" s="424"/>
      <c r="BY24" s="424"/>
      <c r="BZ24" s="424"/>
      <c r="CA24" s="425"/>
      <c r="CB24" s="426"/>
      <c r="CC24" s="427"/>
      <c r="CD24" s="426"/>
      <c r="CE24" s="428"/>
      <c r="CF24" s="429"/>
      <c r="CG24" s="424"/>
      <c r="CH24" s="424"/>
      <c r="CI24" s="424"/>
      <c r="CJ24" s="425"/>
      <c r="CK24" s="426"/>
      <c r="CL24" s="427"/>
      <c r="CM24" s="426"/>
      <c r="CN24" s="428"/>
      <c r="CO24" s="429"/>
      <c r="CP24" s="424"/>
      <c r="CQ24" s="424"/>
      <c r="CR24" s="424"/>
      <c r="CS24" s="425"/>
      <c r="CT24" s="426"/>
      <c r="CU24" s="427"/>
      <c r="CV24" s="426"/>
      <c r="CW24" s="428"/>
      <c r="CX24" s="429"/>
      <c r="CY24" s="424"/>
      <c r="CZ24" s="424"/>
      <c r="DA24" s="424"/>
      <c r="DB24" s="425"/>
      <c r="DC24" s="426"/>
      <c r="DD24" s="427"/>
      <c r="DE24" s="426"/>
      <c r="DF24" s="428"/>
      <c r="DG24" s="429"/>
      <c r="DH24" s="424"/>
      <c r="DI24" s="424"/>
      <c r="DJ24" s="424"/>
      <c r="DK24" s="425"/>
      <c r="DL24" s="426"/>
      <c r="DM24" s="427"/>
      <c r="DN24" s="426"/>
      <c r="DO24" s="428"/>
      <c r="DP24" s="429"/>
      <c r="DQ24" s="424"/>
      <c r="DR24" s="424"/>
      <c r="DS24" s="424"/>
      <c r="DT24" s="425"/>
      <c r="DU24" s="426"/>
      <c r="DV24" s="427"/>
      <c r="DW24" s="426"/>
      <c r="DX24" s="428"/>
      <c r="DY24" s="429"/>
      <c r="DZ24" s="424"/>
      <c r="EA24" s="424"/>
      <c r="EB24" s="424"/>
      <c r="EC24" s="425"/>
      <c r="ED24" s="426"/>
      <c r="EE24" s="427"/>
      <c r="EF24" s="426"/>
      <c r="EG24" s="428"/>
      <c r="EH24" s="429"/>
      <c r="EI24" s="424"/>
      <c r="EJ24" s="424"/>
      <c r="EK24" s="424"/>
      <c r="EL24" s="425"/>
      <c r="EM24" s="426"/>
      <c r="EN24" s="427"/>
      <c r="EO24" s="426"/>
      <c r="EP24" s="428"/>
      <c r="EQ24" s="429"/>
      <c r="ER24" s="424"/>
      <c r="ES24" s="424"/>
      <c r="ET24" s="424"/>
      <c r="EU24" s="425"/>
      <c r="EV24" s="426"/>
      <c r="EW24" s="427"/>
      <c r="EX24" s="426"/>
      <c r="EY24" s="428"/>
      <c r="EZ24" s="429"/>
      <c r="FA24" s="424"/>
      <c r="FB24" s="424"/>
      <c r="FC24" s="424"/>
      <c r="FD24" s="425"/>
      <c r="FE24" s="426"/>
      <c r="FF24" s="427"/>
      <c r="FG24" s="426"/>
      <c r="FH24" s="428"/>
      <c r="FI24" s="429"/>
      <c r="FJ24" s="424"/>
      <c r="FK24" s="424"/>
      <c r="FL24" s="424"/>
      <c r="FM24" s="425"/>
      <c r="FN24" s="426"/>
      <c r="FO24" s="427"/>
      <c r="FP24" s="426"/>
      <c r="FQ24" s="428"/>
      <c r="FR24" s="429"/>
      <c r="FS24" s="424"/>
      <c r="FT24" s="424"/>
      <c r="FU24" s="424"/>
      <c r="FV24" s="425"/>
      <c r="FW24" s="426"/>
      <c r="FX24" s="427"/>
      <c r="FY24" s="426"/>
      <c r="FZ24" s="428"/>
      <c r="GA24" s="429"/>
      <c r="GB24" s="424"/>
      <c r="GC24" s="424"/>
      <c r="GD24" s="424"/>
      <c r="GE24" s="425"/>
      <c r="GF24" s="426"/>
      <c r="GG24" s="427"/>
      <c r="GH24" s="426"/>
      <c r="GI24" s="428"/>
      <c r="GJ24" s="429"/>
      <c r="GK24" s="424"/>
      <c r="GL24" s="424"/>
      <c r="GM24" s="424"/>
      <c r="GN24" s="425"/>
      <c r="GO24" s="426"/>
      <c r="GP24" s="427"/>
      <c r="GQ24" s="426"/>
      <c r="GR24" s="428"/>
      <c r="GS24" s="429"/>
      <c r="GT24" s="445">
        <v>42440</v>
      </c>
      <c r="GU24" s="83">
        <v>14560</v>
      </c>
      <c r="GV24" s="103" t="s">
        <v>182</v>
      </c>
      <c r="GW24" s="103"/>
      <c r="GX24" s="493" t="s">
        <v>286</v>
      </c>
      <c r="GY24" s="369">
        <v>2320</v>
      </c>
      <c r="GZ24" s="77"/>
      <c r="HA24" s="77"/>
    </row>
    <row r="25" spans="1:209" x14ac:dyDescent="0.25">
      <c r="A25"/>
      <c r="B25" s="77"/>
      <c r="C25" s="77"/>
      <c r="D25" s="35"/>
      <c r="E25" s="36"/>
      <c r="F25" s="37"/>
      <c r="G25" s="38"/>
      <c r="H25" s="39"/>
      <c r="I25" s="40"/>
      <c r="J25" s="58" t="s">
        <v>108</v>
      </c>
      <c r="K25" s="78" t="s">
        <v>43</v>
      </c>
      <c r="L25" s="106">
        <v>22620</v>
      </c>
      <c r="M25" s="80">
        <v>42418</v>
      </c>
      <c r="N25" s="373" t="s">
        <v>223</v>
      </c>
      <c r="O25" s="107">
        <v>28465</v>
      </c>
      <c r="P25" s="123">
        <f t="shared" si="1"/>
        <v>5845</v>
      </c>
      <c r="Q25" s="134">
        <v>21.5</v>
      </c>
      <c r="R25" s="135"/>
      <c r="S25" s="135"/>
      <c r="T25" s="39">
        <f t="shared" si="0"/>
        <v>611997.5</v>
      </c>
      <c r="U25" s="370" t="s">
        <v>134</v>
      </c>
      <c r="V25" s="422">
        <v>42439</v>
      </c>
      <c r="W25" s="435">
        <v>14812.5</v>
      </c>
      <c r="X25" s="424"/>
      <c r="Y25" s="425"/>
      <c r="Z25" s="426"/>
      <c r="AA25" s="427"/>
      <c r="AB25" s="426"/>
      <c r="AC25" s="428"/>
      <c r="AD25" s="429"/>
      <c r="AE25" s="424"/>
      <c r="AF25" s="424"/>
      <c r="AG25" s="424"/>
      <c r="AH25" s="425"/>
      <c r="AI25" s="426"/>
      <c r="AJ25" s="427"/>
      <c r="AK25" s="426"/>
      <c r="AL25" s="428"/>
      <c r="AM25" s="429"/>
      <c r="AN25" s="424"/>
      <c r="AO25" s="424"/>
      <c r="AP25" s="424"/>
      <c r="AQ25" s="425"/>
      <c r="AR25" s="426"/>
      <c r="AS25" s="427"/>
      <c r="AT25" s="426"/>
      <c r="AU25" s="428"/>
      <c r="AV25" s="429"/>
      <c r="AW25" s="424"/>
      <c r="AX25" s="424"/>
      <c r="AY25" s="424"/>
      <c r="AZ25" s="425"/>
      <c r="BA25" s="426"/>
      <c r="BB25" s="427"/>
      <c r="BC25" s="426"/>
      <c r="BD25" s="428"/>
      <c r="BE25" s="429"/>
      <c r="BF25" s="424"/>
      <c r="BG25" s="424"/>
      <c r="BH25" s="424"/>
      <c r="BI25" s="425"/>
      <c r="BJ25" s="426"/>
      <c r="BK25" s="427"/>
      <c r="BL25" s="426"/>
      <c r="BM25" s="428"/>
      <c r="BN25" s="429"/>
      <c r="BO25" s="424"/>
      <c r="BP25" s="424"/>
      <c r="BQ25" s="424"/>
      <c r="BR25" s="425"/>
      <c r="BS25" s="426"/>
      <c r="BT25" s="427"/>
      <c r="BU25" s="426"/>
      <c r="BV25" s="428"/>
      <c r="BW25" s="429"/>
      <c r="BX25" s="424"/>
      <c r="BY25" s="424"/>
      <c r="BZ25" s="424"/>
      <c r="CA25" s="425"/>
      <c r="CB25" s="426"/>
      <c r="CC25" s="427"/>
      <c r="CD25" s="426"/>
      <c r="CE25" s="428"/>
      <c r="CF25" s="429"/>
      <c r="CG25" s="424"/>
      <c r="CH25" s="424"/>
      <c r="CI25" s="424"/>
      <c r="CJ25" s="425"/>
      <c r="CK25" s="426"/>
      <c r="CL25" s="427"/>
      <c r="CM25" s="426"/>
      <c r="CN25" s="428"/>
      <c r="CO25" s="429"/>
      <c r="CP25" s="424"/>
      <c r="CQ25" s="424"/>
      <c r="CR25" s="424"/>
      <c r="CS25" s="425"/>
      <c r="CT25" s="426"/>
      <c r="CU25" s="427"/>
      <c r="CV25" s="426"/>
      <c r="CW25" s="428"/>
      <c r="CX25" s="429"/>
      <c r="CY25" s="424"/>
      <c r="CZ25" s="424"/>
      <c r="DA25" s="424"/>
      <c r="DB25" s="425"/>
      <c r="DC25" s="426"/>
      <c r="DD25" s="427"/>
      <c r="DE25" s="426"/>
      <c r="DF25" s="428"/>
      <c r="DG25" s="429"/>
      <c r="DH25" s="424"/>
      <c r="DI25" s="424"/>
      <c r="DJ25" s="424"/>
      <c r="DK25" s="425"/>
      <c r="DL25" s="426"/>
      <c r="DM25" s="427"/>
      <c r="DN25" s="426"/>
      <c r="DO25" s="428"/>
      <c r="DP25" s="429"/>
      <c r="DQ25" s="424"/>
      <c r="DR25" s="424"/>
      <c r="DS25" s="424"/>
      <c r="DT25" s="425"/>
      <c r="DU25" s="426"/>
      <c r="DV25" s="427"/>
      <c r="DW25" s="426"/>
      <c r="DX25" s="428"/>
      <c r="DY25" s="429"/>
      <c r="DZ25" s="424"/>
      <c r="EA25" s="424"/>
      <c r="EB25" s="424"/>
      <c r="EC25" s="425"/>
      <c r="ED25" s="426"/>
      <c r="EE25" s="427"/>
      <c r="EF25" s="426"/>
      <c r="EG25" s="428"/>
      <c r="EH25" s="429"/>
      <c r="EI25" s="424"/>
      <c r="EJ25" s="424"/>
      <c r="EK25" s="424"/>
      <c r="EL25" s="425"/>
      <c r="EM25" s="426"/>
      <c r="EN25" s="427"/>
      <c r="EO25" s="426"/>
      <c r="EP25" s="428"/>
      <c r="EQ25" s="429"/>
      <c r="ER25" s="424"/>
      <c r="ES25" s="424"/>
      <c r="ET25" s="424"/>
      <c r="EU25" s="425"/>
      <c r="EV25" s="426"/>
      <c r="EW25" s="427"/>
      <c r="EX25" s="426"/>
      <c r="EY25" s="428"/>
      <c r="EZ25" s="429"/>
      <c r="FA25" s="424"/>
      <c r="FB25" s="424"/>
      <c r="FC25" s="424"/>
      <c r="FD25" s="425"/>
      <c r="FE25" s="426"/>
      <c r="FF25" s="427"/>
      <c r="FG25" s="426"/>
      <c r="FH25" s="428"/>
      <c r="FI25" s="429"/>
      <c r="FJ25" s="424"/>
      <c r="FK25" s="424"/>
      <c r="FL25" s="424"/>
      <c r="FM25" s="425"/>
      <c r="FN25" s="426"/>
      <c r="FO25" s="427"/>
      <c r="FP25" s="426"/>
      <c r="FQ25" s="428"/>
      <c r="FR25" s="429"/>
      <c r="FS25" s="424"/>
      <c r="FT25" s="424"/>
      <c r="FU25" s="424"/>
      <c r="FV25" s="425"/>
      <c r="FW25" s="426"/>
      <c r="FX25" s="427"/>
      <c r="FY25" s="426"/>
      <c r="FZ25" s="428"/>
      <c r="GA25" s="429"/>
      <c r="GB25" s="424"/>
      <c r="GC25" s="424"/>
      <c r="GD25" s="424"/>
      <c r="GE25" s="425"/>
      <c r="GF25" s="426"/>
      <c r="GG25" s="427"/>
      <c r="GH25" s="426"/>
      <c r="GI25" s="428"/>
      <c r="GJ25" s="429"/>
      <c r="GK25" s="424"/>
      <c r="GL25" s="424"/>
      <c r="GM25" s="424"/>
      <c r="GN25" s="425"/>
      <c r="GO25" s="426"/>
      <c r="GP25" s="427"/>
      <c r="GQ25" s="426"/>
      <c r="GR25" s="428"/>
      <c r="GS25" s="429"/>
      <c r="GT25" s="431">
        <v>42439</v>
      </c>
      <c r="GU25" s="83">
        <v>18480</v>
      </c>
      <c r="GV25" s="103" t="s">
        <v>183</v>
      </c>
      <c r="GW25" s="103"/>
      <c r="GX25" s="493" t="s">
        <v>286</v>
      </c>
      <c r="GY25" s="369">
        <v>4176</v>
      </c>
      <c r="GZ25" s="77"/>
      <c r="HA25" s="77"/>
    </row>
    <row r="26" spans="1:209" x14ac:dyDescent="0.25">
      <c r="A26"/>
      <c r="B26" s="77"/>
      <c r="C26" s="77"/>
      <c r="D26" s="35"/>
      <c r="E26" s="36"/>
      <c r="F26" s="37"/>
      <c r="G26" s="38"/>
      <c r="H26" s="39"/>
      <c r="I26" s="40"/>
      <c r="J26" s="58" t="s">
        <v>108</v>
      </c>
      <c r="K26" s="78" t="s">
        <v>43</v>
      </c>
      <c r="L26" s="106">
        <v>23510</v>
      </c>
      <c r="M26" s="80">
        <v>42419</v>
      </c>
      <c r="N26" s="373">
        <v>1746</v>
      </c>
      <c r="O26" s="107">
        <v>28990</v>
      </c>
      <c r="P26" s="123">
        <f t="shared" si="1"/>
        <v>5480</v>
      </c>
      <c r="Q26" s="129">
        <v>21.5</v>
      </c>
      <c r="R26" s="135"/>
      <c r="S26" s="135"/>
      <c r="T26" s="39">
        <f t="shared" si="0"/>
        <v>623285</v>
      </c>
      <c r="U26" s="370" t="s">
        <v>134</v>
      </c>
      <c r="V26" s="422">
        <v>42439</v>
      </c>
      <c r="W26" s="435">
        <v>14812.5</v>
      </c>
      <c r="X26" s="424"/>
      <c r="Y26" s="425"/>
      <c r="Z26" s="426"/>
      <c r="AA26" s="427"/>
      <c r="AB26" s="426"/>
      <c r="AC26" s="428"/>
      <c r="AD26" s="429"/>
      <c r="AE26" s="424"/>
      <c r="AF26" s="424"/>
      <c r="AG26" s="424"/>
      <c r="AH26" s="425"/>
      <c r="AI26" s="426"/>
      <c r="AJ26" s="427"/>
      <c r="AK26" s="426"/>
      <c r="AL26" s="428"/>
      <c r="AM26" s="429"/>
      <c r="AN26" s="424"/>
      <c r="AO26" s="424"/>
      <c r="AP26" s="424"/>
      <c r="AQ26" s="425"/>
      <c r="AR26" s="426"/>
      <c r="AS26" s="427"/>
      <c r="AT26" s="426"/>
      <c r="AU26" s="428"/>
      <c r="AV26" s="429"/>
      <c r="AW26" s="424"/>
      <c r="AX26" s="424"/>
      <c r="AY26" s="424"/>
      <c r="AZ26" s="425"/>
      <c r="BA26" s="426"/>
      <c r="BB26" s="427"/>
      <c r="BC26" s="426"/>
      <c r="BD26" s="428"/>
      <c r="BE26" s="429"/>
      <c r="BF26" s="424"/>
      <c r="BG26" s="424"/>
      <c r="BH26" s="424"/>
      <c r="BI26" s="425"/>
      <c r="BJ26" s="426"/>
      <c r="BK26" s="427"/>
      <c r="BL26" s="426"/>
      <c r="BM26" s="428"/>
      <c r="BN26" s="429"/>
      <c r="BO26" s="424"/>
      <c r="BP26" s="424"/>
      <c r="BQ26" s="424"/>
      <c r="BR26" s="425"/>
      <c r="BS26" s="426"/>
      <c r="BT26" s="427"/>
      <c r="BU26" s="426"/>
      <c r="BV26" s="428"/>
      <c r="BW26" s="429"/>
      <c r="BX26" s="424"/>
      <c r="BY26" s="424"/>
      <c r="BZ26" s="424"/>
      <c r="CA26" s="425"/>
      <c r="CB26" s="426"/>
      <c r="CC26" s="427"/>
      <c r="CD26" s="426"/>
      <c r="CE26" s="428"/>
      <c r="CF26" s="429"/>
      <c r="CG26" s="424"/>
      <c r="CH26" s="424"/>
      <c r="CI26" s="424"/>
      <c r="CJ26" s="425"/>
      <c r="CK26" s="426"/>
      <c r="CL26" s="427"/>
      <c r="CM26" s="426"/>
      <c r="CN26" s="428"/>
      <c r="CO26" s="429"/>
      <c r="CP26" s="424"/>
      <c r="CQ26" s="424"/>
      <c r="CR26" s="424"/>
      <c r="CS26" s="425"/>
      <c r="CT26" s="426"/>
      <c r="CU26" s="427"/>
      <c r="CV26" s="426"/>
      <c r="CW26" s="428"/>
      <c r="CX26" s="429"/>
      <c r="CY26" s="424"/>
      <c r="CZ26" s="424"/>
      <c r="DA26" s="424"/>
      <c r="DB26" s="425"/>
      <c r="DC26" s="426"/>
      <c r="DD26" s="427"/>
      <c r="DE26" s="426"/>
      <c r="DF26" s="428"/>
      <c r="DG26" s="429"/>
      <c r="DH26" s="424"/>
      <c r="DI26" s="424"/>
      <c r="DJ26" s="424"/>
      <c r="DK26" s="425"/>
      <c r="DL26" s="426"/>
      <c r="DM26" s="427"/>
      <c r="DN26" s="426"/>
      <c r="DO26" s="428"/>
      <c r="DP26" s="429"/>
      <c r="DQ26" s="424"/>
      <c r="DR26" s="424"/>
      <c r="DS26" s="424"/>
      <c r="DT26" s="425"/>
      <c r="DU26" s="426"/>
      <c r="DV26" s="427"/>
      <c r="DW26" s="426"/>
      <c r="DX26" s="428"/>
      <c r="DY26" s="429"/>
      <c r="DZ26" s="424"/>
      <c r="EA26" s="424"/>
      <c r="EB26" s="424"/>
      <c r="EC26" s="425"/>
      <c r="ED26" s="426"/>
      <c r="EE26" s="427"/>
      <c r="EF26" s="426"/>
      <c r="EG26" s="428"/>
      <c r="EH26" s="429"/>
      <c r="EI26" s="424"/>
      <c r="EJ26" s="424"/>
      <c r="EK26" s="424"/>
      <c r="EL26" s="425"/>
      <c r="EM26" s="426"/>
      <c r="EN26" s="427"/>
      <c r="EO26" s="426"/>
      <c r="EP26" s="428"/>
      <c r="EQ26" s="429"/>
      <c r="ER26" s="424"/>
      <c r="ES26" s="424"/>
      <c r="ET26" s="424"/>
      <c r="EU26" s="425"/>
      <c r="EV26" s="426"/>
      <c r="EW26" s="427"/>
      <c r="EX26" s="426"/>
      <c r="EY26" s="428"/>
      <c r="EZ26" s="429"/>
      <c r="FA26" s="424"/>
      <c r="FB26" s="424"/>
      <c r="FC26" s="424"/>
      <c r="FD26" s="425"/>
      <c r="FE26" s="426"/>
      <c r="FF26" s="427"/>
      <c r="FG26" s="426"/>
      <c r="FH26" s="428"/>
      <c r="FI26" s="429"/>
      <c r="FJ26" s="424"/>
      <c r="FK26" s="424"/>
      <c r="FL26" s="424"/>
      <c r="FM26" s="425"/>
      <c r="FN26" s="426"/>
      <c r="FO26" s="427"/>
      <c r="FP26" s="426"/>
      <c r="FQ26" s="428"/>
      <c r="FR26" s="429"/>
      <c r="FS26" s="424"/>
      <c r="FT26" s="424"/>
      <c r="FU26" s="424"/>
      <c r="FV26" s="425"/>
      <c r="FW26" s="426"/>
      <c r="FX26" s="427"/>
      <c r="FY26" s="426"/>
      <c r="FZ26" s="428"/>
      <c r="GA26" s="429"/>
      <c r="GB26" s="424"/>
      <c r="GC26" s="424"/>
      <c r="GD26" s="424"/>
      <c r="GE26" s="425"/>
      <c r="GF26" s="426"/>
      <c r="GG26" s="427"/>
      <c r="GH26" s="426"/>
      <c r="GI26" s="428"/>
      <c r="GJ26" s="429"/>
      <c r="GK26" s="424"/>
      <c r="GL26" s="424"/>
      <c r="GM26" s="424"/>
      <c r="GN26" s="425"/>
      <c r="GO26" s="426"/>
      <c r="GP26" s="427"/>
      <c r="GQ26" s="426"/>
      <c r="GR26" s="428"/>
      <c r="GS26" s="429"/>
      <c r="GT26" s="431">
        <v>42439</v>
      </c>
      <c r="GU26" s="83">
        <v>18480</v>
      </c>
      <c r="GV26" s="103" t="s">
        <v>187</v>
      </c>
      <c r="GW26" s="103"/>
      <c r="GX26" s="493" t="s">
        <v>286</v>
      </c>
      <c r="GY26" s="369">
        <v>4176</v>
      </c>
      <c r="GZ26" s="77"/>
      <c r="HA26" s="77"/>
    </row>
    <row r="27" spans="1:209" x14ac:dyDescent="0.25">
      <c r="A27"/>
      <c r="B27" s="77"/>
      <c r="C27" s="77"/>
      <c r="D27" s="35"/>
      <c r="E27" s="36"/>
      <c r="F27" s="37"/>
      <c r="G27" s="38"/>
      <c r="H27" s="39"/>
      <c r="I27" s="40"/>
      <c r="J27" s="58" t="s">
        <v>108</v>
      </c>
      <c r="K27" s="78" t="s">
        <v>42</v>
      </c>
      <c r="L27" s="106">
        <v>12170</v>
      </c>
      <c r="M27" s="80">
        <v>42419</v>
      </c>
      <c r="N27" s="373" t="s">
        <v>222</v>
      </c>
      <c r="O27" s="107">
        <v>15060</v>
      </c>
      <c r="P27" s="123">
        <f t="shared" si="1"/>
        <v>2890</v>
      </c>
      <c r="Q27" s="129">
        <v>21.5</v>
      </c>
      <c r="R27" s="129"/>
      <c r="S27" s="129"/>
      <c r="T27" s="39">
        <f>Q27*O27</f>
        <v>323790</v>
      </c>
      <c r="U27" s="370" t="s">
        <v>134</v>
      </c>
      <c r="V27" s="422">
        <v>42439</v>
      </c>
      <c r="W27" s="435">
        <v>7702.5</v>
      </c>
      <c r="X27" s="424"/>
      <c r="Y27" s="425"/>
      <c r="Z27" s="426"/>
      <c r="AA27" s="427"/>
      <c r="AB27" s="426"/>
      <c r="AC27" s="428"/>
      <c r="AD27" s="429"/>
      <c r="AE27" s="424"/>
      <c r="AF27" s="424"/>
      <c r="AG27" s="424"/>
      <c r="AH27" s="425"/>
      <c r="AI27" s="426"/>
      <c r="AJ27" s="427"/>
      <c r="AK27" s="426"/>
      <c r="AL27" s="428"/>
      <c r="AM27" s="429"/>
      <c r="AN27" s="424"/>
      <c r="AO27" s="424"/>
      <c r="AP27" s="424"/>
      <c r="AQ27" s="425"/>
      <c r="AR27" s="426"/>
      <c r="AS27" s="427"/>
      <c r="AT27" s="426"/>
      <c r="AU27" s="428"/>
      <c r="AV27" s="429"/>
      <c r="AW27" s="424"/>
      <c r="AX27" s="424"/>
      <c r="AY27" s="424"/>
      <c r="AZ27" s="425"/>
      <c r="BA27" s="426"/>
      <c r="BB27" s="427"/>
      <c r="BC27" s="426"/>
      <c r="BD27" s="428"/>
      <c r="BE27" s="429"/>
      <c r="BF27" s="424"/>
      <c r="BG27" s="424"/>
      <c r="BH27" s="424"/>
      <c r="BI27" s="425"/>
      <c r="BJ27" s="426"/>
      <c r="BK27" s="427"/>
      <c r="BL27" s="426"/>
      <c r="BM27" s="428"/>
      <c r="BN27" s="429"/>
      <c r="BO27" s="424"/>
      <c r="BP27" s="424"/>
      <c r="BQ27" s="424"/>
      <c r="BR27" s="425"/>
      <c r="BS27" s="426"/>
      <c r="BT27" s="427"/>
      <c r="BU27" s="426"/>
      <c r="BV27" s="428"/>
      <c r="BW27" s="429"/>
      <c r="BX27" s="424"/>
      <c r="BY27" s="424"/>
      <c r="BZ27" s="424"/>
      <c r="CA27" s="425"/>
      <c r="CB27" s="426"/>
      <c r="CC27" s="427"/>
      <c r="CD27" s="426"/>
      <c r="CE27" s="428"/>
      <c r="CF27" s="429"/>
      <c r="CG27" s="424"/>
      <c r="CH27" s="424"/>
      <c r="CI27" s="424"/>
      <c r="CJ27" s="425"/>
      <c r="CK27" s="426"/>
      <c r="CL27" s="427"/>
      <c r="CM27" s="426"/>
      <c r="CN27" s="428"/>
      <c r="CO27" s="429"/>
      <c r="CP27" s="424"/>
      <c r="CQ27" s="424"/>
      <c r="CR27" s="424"/>
      <c r="CS27" s="425"/>
      <c r="CT27" s="426"/>
      <c r="CU27" s="427"/>
      <c r="CV27" s="426"/>
      <c r="CW27" s="428"/>
      <c r="CX27" s="429"/>
      <c r="CY27" s="424"/>
      <c r="CZ27" s="424"/>
      <c r="DA27" s="424"/>
      <c r="DB27" s="425"/>
      <c r="DC27" s="426"/>
      <c r="DD27" s="427"/>
      <c r="DE27" s="426"/>
      <c r="DF27" s="428"/>
      <c r="DG27" s="429"/>
      <c r="DH27" s="424"/>
      <c r="DI27" s="424"/>
      <c r="DJ27" s="424"/>
      <c r="DK27" s="425"/>
      <c r="DL27" s="426"/>
      <c r="DM27" s="427"/>
      <c r="DN27" s="426"/>
      <c r="DO27" s="428"/>
      <c r="DP27" s="429"/>
      <c r="DQ27" s="424"/>
      <c r="DR27" s="424"/>
      <c r="DS27" s="424"/>
      <c r="DT27" s="425"/>
      <c r="DU27" s="426"/>
      <c r="DV27" s="427"/>
      <c r="DW27" s="426"/>
      <c r="DX27" s="428"/>
      <c r="DY27" s="429"/>
      <c r="DZ27" s="424"/>
      <c r="EA27" s="424"/>
      <c r="EB27" s="424"/>
      <c r="EC27" s="425"/>
      <c r="ED27" s="426"/>
      <c r="EE27" s="427"/>
      <c r="EF27" s="426"/>
      <c r="EG27" s="428"/>
      <c r="EH27" s="429"/>
      <c r="EI27" s="424"/>
      <c r="EJ27" s="424"/>
      <c r="EK27" s="424"/>
      <c r="EL27" s="425"/>
      <c r="EM27" s="426"/>
      <c r="EN27" s="427"/>
      <c r="EO27" s="426"/>
      <c r="EP27" s="428"/>
      <c r="EQ27" s="429"/>
      <c r="ER27" s="424"/>
      <c r="ES27" s="424"/>
      <c r="ET27" s="424"/>
      <c r="EU27" s="425"/>
      <c r="EV27" s="426"/>
      <c r="EW27" s="427"/>
      <c r="EX27" s="426"/>
      <c r="EY27" s="428"/>
      <c r="EZ27" s="429"/>
      <c r="FA27" s="424"/>
      <c r="FB27" s="424"/>
      <c r="FC27" s="424"/>
      <c r="FD27" s="425"/>
      <c r="FE27" s="426"/>
      <c r="FF27" s="427"/>
      <c r="FG27" s="426"/>
      <c r="FH27" s="428"/>
      <c r="FI27" s="429"/>
      <c r="FJ27" s="424"/>
      <c r="FK27" s="424"/>
      <c r="FL27" s="424"/>
      <c r="FM27" s="425"/>
      <c r="FN27" s="426"/>
      <c r="FO27" s="427"/>
      <c r="FP27" s="426"/>
      <c r="FQ27" s="428"/>
      <c r="FR27" s="429"/>
      <c r="FS27" s="424"/>
      <c r="FT27" s="424"/>
      <c r="FU27" s="424"/>
      <c r="FV27" s="425"/>
      <c r="FW27" s="426"/>
      <c r="FX27" s="427"/>
      <c r="FY27" s="426"/>
      <c r="FZ27" s="428"/>
      <c r="GA27" s="429"/>
      <c r="GB27" s="424"/>
      <c r="GC27" s="424"/>
      <c r="GD27" s="424"/>
      <c r="GE27" s="425"/>
      <c r="GF27" s="426"/>
      <c r="GG27" s="427"/>
      <c r="GH27" s="426"/>
      <c r="GI27" s="428"/>
      <c r="GJ27" s="429"/>
      <c r="GK27" s="424"/>
      <c r="GL27" s="424"/>
      <c r="GM27" s="424"/>
      <c r="GN27" s="425"/>
      <c r="GO27" s="426"/>
      <c r="GP27" s="427"/>
      <c r="GQ27" s="426"/>
      <c r="GR27" s="428"/>
      <c r="GS27" s="429"/>
      <c r="GT27" s="444">
        <v>42439</v>
      </c>
      <c r="GU27" s="83">
        <v>14560</v>
      </c>
      <c r="GV27" s="138" t="s">
        <v>186</v>
      </c>
      <c r="GW27" s="103"/>
      <c r="GX27" s="493" t="s">
        <v>286</v>
      </c>
      <c r="GY27" s="369">
        <v>2320</v>
      </c>
      <c r="GZ27" s="77"/>
      <c r="HA27" s="77"/>
    </row>
    <row r="28" spans="1:209" x14ac:dyDescent="0.25">
      <c r="A28"/>
      <c r="B28" s="77"/>
      <c r="C28" s="77"/>
      <c r="D28" s="35"/>
      <c r="E28" s="36"/>
      <c r="F28" s="37"/>
      <c r="G28" s="38"/>
      <c r="H28" s="39"/>
      <c r="I28" s="40"/>
      <c r="J28" s="58" t="s">
        <v>119</v>
      </c>
      <c r="K28" s="78" t="s">
        <v>45</v>
      </c>
      <c r="L28" s="106">
        <v>11400</v>
      </c>
      <c r="M28" s="80">
        <v>42421</v>
      </c>
      <c r="N28" s="373" t="s">
        <v>240</v>
      </c>
      <c r="O28" s="107">
        <v>28005</v>
      </c>
      <c r="P28" s="123">
        <f t="shared" si="1"/>
        <v>16605</v>
      </c>
      <c r="Q28" s="129">
        <v>21.5</v>
      </c>
      <c r="R28" s="129"/>
      <c r="S28" s="129"/>
      <c r="T28" s="39">
        <f>Q28*O28</f>
        <v>602107.5</v>
      </c>
      <c r="U28" s="370" t="s">
        <v>134</v>
      </c>
      <c r="V28" s="422">
        <v>42444</v>
      </c>
      <c r="W28" s="435">
        <v>14753.25</v>
      </c>
      <c r="X28" s="424"/>
      <c r="Y28" s="425"/>
      <c r="Z28" s="426"/>
      <c r="AA28" s="427"/>
      <c r="AB28" s="426"/>
      <c r="AC28" s="428"/>
      <c r="AD28" s="429"/>
      <c r="AE28" s="424"/>
      <c r="AF28" s="424"/>
      <c r="AG28" s="424"/>
      <c r="AH28" s="425"/>
      <c r="AI28" s="426"/>
      <c r="AJ28" s="427"/>
      <c r="AK28" s="426"/>
      <c r="AL28" s="428"/>
      <c r="AM28" s="429"/>
      <c r="AN28" s="424"/>
      <c r="AO28" s="424"/>
      <c r="AP28" s="424"/>
      <c r="AQ28" s="425"/>
      <c r="AR28" s="426"/>
      <c r="AS28" s="427"/>
      <c r="AT28" s="426"/>
      <c r="AU28" s="428"/>
      <c r="AV28" s="429"/>
      <c r="AW28" s="424"/>
      <c r="AX28" s="424"/>
      <c r="AY28" s="424"/>
      <c r="AZ28" s="425"/>
      <c r="BA28" s="426"/>
      <c r="BB28" s="427"/>
      <c r="BC28" s="426"/>
      <c r="BD28" s="428"/>
      <c r="BE28" s="429"/>
      <c r="BF28" s="424"/>
      <c r="BG28" s="424"/>
      <c r="BH28" s="424"/>
      <c r="BI28" s="425"/>
      <c r="BJ28" s="426"/>
      <c r="BK28" s="427"/>
      <c r="BL28" s="426"/>
      <c r="BM28" s="428"/>
      <c r="BN28" s="429"/>
      <c r="BO28" s="424"/>
      <c r="BP28" s="424"/>
      <c r="BQ28" s="424"/>
      <c r="BR28" s="425"/>
      <c r="BS28" s="426"/>
      <c r="BT28" s="427"/>
      <c r="BU28" s="426"/>
      <c r="BV28" s="428"/>
      <c r="BW28" s="429"/>
      <c r="BX28" s="424"/>
      <c r="BY28" s="424"/>
      <c r="BZ28" s="424"/>
      <c r="CA28" s="425"/>
      <c r="CB28" s="426"/>
      <c r="CC28" s="427"/>
      <c r="CD28" s="426"/>
      <c r="CE28" s="428"/>
      <c r="CF28" s="429"/>
      <c r="CG28" s="424"/>
      <c r="CH28" s="424"/>
      <c r="CI28" s="424"/>
      <c r="CJ28" s="425"/>
      <c r="CK28" s="426"/>
      <c r="CL28" s="427"/>
      <c r="CM28" s="426"/>
      <c r="CN28" s="428"/>
      <c r="CO28" s="429"/>
      <c r="CP28" s="424"/>
      <c r="CQ28" s="424"/>
      <c r="CR28" s="424"/>
      <c r="CS28" s="425"/>
      <c r="CT28" s="426"/>
      <c r="CU28" s="427"/>
      <c r="CV28" s="426"/>
      <c r="CW28" s="428"/>
      <c r="CX28" s="429"/>
      <c r="CY28" s="424"/>
      <c r="CZ28" s="424"/>
      <c r="DA28" s="424"/>
      <c r="DB28" s="425"/>
      <c r="DC28" s="426"/>
      <c r="DD28" s="427"/>
      <c r="DE28" s="426"/>
      <c r="DF28" s="428"/>
      <c r="DG28" s="429"/>
      <c r="DH28" s="424"/>
      <c r="DI28" s="424"/>
      <c r="DJ28" s="424"/>
      <c r="DK28" s="425"/>
      <c r="DL28" s="426"/>
      <c r="DM28" s="427"/>
      <c r="DN28" s="426"/>
      <c r="DO28" s="428"/>
      <c r="DP28" s="429"/>
      <c r="DQ28" s="424"/>
      <c r="DR28" s="424"/>
      <c r="DS28" s="424"/>
      <c r="DT28" s="425"/>
      <c r="DU28" s="426"/>
      <c r="DV28" s="427"/>
      <c r="DW28" s="426"/>
      <c r="DX28" s="428"/>
      <c r="DY28" s="429"/>
      <c r="DZ28" s="424"/>
      <c r="EA28" s="424"/>
      <c r="EB28" s="424"/>
      <c r="EC28" s="425"/>
      <c r="ED28" s="426"/>
      <c r="EE28" s="427"/>
      <c r="EF28" s="426"/>
      <c r="EG28" s="428"/>
      <c r="EH28" s="429"/>
      <c r="EI28" s="424"/>
      <c r="EJ28" s="424"/>
      <c r="EK28" s="424"/>
      <c r="EL28" s="425"/>
      <c r="EM28" s="426"/>
      <c r="EN28" s="427"/>
      <c r="EO28" s="426"/>
      <c r="EP28" s="428"/>
      <c r="EQ28" s="429"/>
      <c r="ER28" s="424"/>
      <c r="ES28" s="424"/>
      <c r="ET28" s="424"/>
      <c r="EU28" s="425"/>
      <c r="EV28" s="426"/>
      <c r="EW28" s="427"/>
      <c r="EX28" s="426"/>
      <c r="EY28" s="428"/>
      <c r="EZ28" s="429"/>
      <c r="FA28" s="424"/>
      <c r="FB28" s="424"/>
      <c r="FC28" s="424"/>
      <c r="FD28" s="425"/>
      <c r="FE28" s="426"/>
      <c r="FF28" s="427"/>
      <c r="FG28" s="426"/>
      <c r="FH28" s="428"/>
      <c r="FI28" s="429"/>
      <c r="FJ28" s="424"/>
      <c r="FK28" s="424"/>
      <c r="FL28" s="424"/>
      <c r="FM28" s="425"/>
      <c r="FN28" s="426"/>
      <c r="FO28" s="427"/>
      <c r="FP28" s="426"/>
      <c r="FQ28" s="428"/>
      <c r="FR28" s="429"/>
      <c r="FS28" s="424"/>
      <c r="FT28" s="424"/>
      <c r="FU28" s="424"/>
      <c r="FV28" s="425"/>
      <c r="FW28" s="426"/>
      <c r="FX28" s="427"/>
      <c r="FY28" s="426"/>
      <c r="FZ28" s="428"/>
      <c r="GA28" s="429"/>
      <c r="GB28" s="424"/>
      <c r="GC28" s="424"/>
      <c r="GD28" s="424"/>
      <c r="GE28" s="425"/>
      <c r="GF28" s="426"/>
      <c r="GG28" s="427"/>
      <c r="GH28" s="426"/>
      <c r="GI28" s="428"/>
      <c r="GJ28" s="429"/>
      <c r="GK28" s="424"/>
      <c r="GL28" s="424"/>
      <c r="GM28" s="424"/>
      <c r="GN28" s="425"/>
      <c r="GO28" s="426"/>
      <c r="GP28" s="427"/>
      <c r="GQ28" s="426"/>
      <c r="GR28" s="428"/>
      <c r="GS28" s="429"/>
      <c r="GT28" s="431">
        <v>42447</v>
      </c>
      <c r="GU28" s="439">
        <v>18480</v>
      </c>
      <c r="GV28" s="377" t="s">
        <v>210</v>
      </c>
      <c r="GW28" s="103"/>
      <c r="GX28" s="493" t="s">
        <v>286</v>
      </c>
      <c r="GY28" s="369">
        <v>3944</v>
      </c>
      <c r="GZ28" s="77"/>
      <c r="HA28" s="77"/>
    </row>
    <row r="29" spans="1:209" x14ac:dyDescent="0.25">
      <c r="A29"/>
      <c r="B29" s="77"/>
      <c r="C29" s="77"/>
      <c r="D29" s="35"/>
      <c r="E29" s="36"/>
      <c r="F29" s="37"/>
      <c r="G29" s="38"/>
      <c r="H29" s="39"/>
      <c r="I29" s="40"/>
      <c r="J29" s="58" t="s">
        <v>111</v>
      </c>
      <c r="K29" s="78" t="s">
        <v>120</v>
      </c>
      <c r="L29" s="106">
        <v>1255</v>
      </c>
      <c r="M29" s="80">
        <v>42421</v>
      </c>
      <c r="N29" s="373" t="s">
        <v>227</v>
      </c>
      <c r="O29" s="107">
        <v>1255</v>
      </c>
      <c r="P29" s="123">
        <f t="shared" si="1"/>
        <v>0</v>
      </c>
      <c r="Q29" s="129">
        <v>21.5</v>
      </c>
      <c r="R29" s="129"/>
      <c r="S29" s="129"/>
      <c r="T29" s="39">
        <f>Q29*O29</f>
        <v>26982.5</v>
      </c>
      <c r="U29" s="370" t="s">
        <v>134</v>
      </c>
      <c r="V29" s="422">
        <v>42443</v>
      </c>
      <c r="W29" s="435">
        <v>592.5</v>
      </c>
      <c r="X29" s="424"/>
      <c r="Y29" s="425"/>
      <c r="Z29" s="426"/>
      <c r="AA29" s="427"/>
      <c r="AB29" s="426"/>
      <c r="AC29" s="428"/>
      <c r="AD29" s="429"/>
      <c r="AE29" s="424"/>
      <c r="AF29" s="424"/>
      <c r="AG29" s="424"/>
      <c r="AH29" s="425"/>
      <c r="AI29" s="426"/>
      <c r="AJ29" s="427"/>
      <c r="AK29" s="426"/>
      <c r="AL29" s="428"/>
      <c r="AM29" s="429"/>
      <c r="AN29" s="424"/>
      <c r="AO29" s="424"/>
      <c r="AP29" s="424"/>
      <c r="AQ29" s="425"/>
      <c r="AR29" s="426"/>
      <c r="AS29" s="427"/>
      <c r="AT29" s="426"/>
      <c r="AU29" s="428"/>
      <c r="AV29" s="429"/>
      <c r="AW29" s="424"/>
      <c r="AX29" s="424"/>
      <c r="AY29" s="424"/>
      <c r="AZ29" s="425"/>
      <c r="BA29" s="426"/>
      <c r="BB29" s="427"/>
      <c r="BC29" s="426"/>
      <c r="BD29" s="428"/>
      <c r="BE29" s="429"/>
      <c r="BF29" s="424"/>
      <c r="BG29" s="424"/>
      <c r="BH29" s="424"/>
      <c r="BI29" s="425"/>
      <c r="BJ29" s="426"/>
      <c r="BK29" s="427"/>
      <c r="BL29" s="426"/>
      <c r="BM29" s="428"/>
      <c r="BN29" s="429"/>
      <c r="BO29" s="424"/>
      <c r="BP29" s="424"/>
      <c r="BQ29" s="424"/>
      <c r="BR29" s="425"/>
      <c r="BS29" s="426"/>
      <c r="BT29" s="427"/>
      <c r="BU29" s="426"/>
      <c r="BV29" s="428"/>
      <c r="BW29" s="429"/>
      <c r="BX29" s="424"/>
      <c r="BY29" s="424"/>
      <c r="BZ29" s="424"/>
      <c r="CA29" s="425"/>
      <c r="CB29" s="426"/>
      <c r="CC29" s="427"/>
      <c r="CD29" s="426"/>
      <c r="CE29" s="428"/>
      <c r="CF29" s="429"/>
      <c r="CG29" s="424"/>
      <c r="CH29" s="424"/>
      <c r="CI29" s="424"/>
      <c r="CJ29" s="425"/>
      <c r="CK29" s="426"/>
      <c r="CL29" s="427"/>
      <c r="CM29" s="426"/>
      <c r="CN29" s="428"/>
      <c r="CO29" s="429"/>
      <c r="CP29" s="424"/>
      <c r="CQ29" s="424"/>
      <c r="CR29" s="424"/>
      <c r="CS29" s="425"/>
      <c r="CT29" s="426"/>
      <c r="CU29" s="427"/>
      <c r="CV29" s="426"/>
      <c r="CW29" s="428"/>
      <c r="CX29" s="429"/>
      <c r="CY29" s="424"/>
      <c r="CZ29" s="424"/>
      <c r="DA29" s="424"/>
      <c r="DB29" s="425"/>
      <c r="DC29" s="426"/>
      <c r="DD29" s="427"/>
      <c r="DE29" s="426"/>
      <c r="DF29" s="428"/>
      <c r="DG29" s="429"/>
      <c r="DH29" s="424"/>
      <c r="DI29" s="424"/>
      <c r="DJ29" s="424"/>
      <c r="DK29" s="425"/>
      <c r="DL29" s="426"/>
      <c r="DM29" s="427"/>
      <c r="DN29" s="426"/>
      <c r="DO29" s="428"/>
      <c r="DP29" s="429"/>
      <c r="DQ29" s="424"/>
      <c r="DR29" s="424"/>
      <c r="DS29" s="424"/>
      <c r="DT29" s="425"/>
      <c r="DU29" s="426"/>
      <c r="DV29" s="427"/>
      <c r="DW29" s="426"/>
      <c r="DX29" s="428"/>
      <c r="DY29" s="429"/>
      <c r="DZ29" s="424"/>
      <c r="EA29" s="424"/>
      <c r="EB29" s="424"/>
      <c r="EC29" s="425"/>
      <c r="ED29" s="426"/>
      <c r="EE29" s="427"/>
      <c r="EF29" s="426"/>
      <c r="EG29" s="428"/>
      <c r="EH29" s="429"/>
      <c r="EI29" s="424"/>
      <c r="EJ29" s="424"/>
      <c r="EK29" s="424"/>
      <c r="EL29" s="425"/>
      <c r="EM29" s="426"/>
      <c r="EN29" s="427"/>
      <c r="EO29" s="426"/>
      <c r="EP29" s="428"/>
      <c r="EQ29" s="429"/>
      <c r="ER29" s="424"/>
      <c r="ES29" s="424"/>
      <c r="ET29" s="424"/>
      <c r="EU29" s="425"/>
      <c r="EV29" s="426"/>
      <c r="EW29" s="427"/>
      <c r="EX29" s="426"/>
      <c r="EY29" s="428"/>
      <c r="EZ29" s="429"/>
      <c r="FA29" s="424"/>
      <c r="FB29" s="424"/>
      <c r="FC29" s="424"/>
      <c r="FD29" s="425"/>
      <c r="FE29" s="426"/>
      <c r="FF29" s="427"/>
      <c r="FG29" s="426"/>
      <c r="FH29" s="428"/>
      <c r="FI29" s="429"/>
      <c r="FJ29" s="424"/>
      <c r="FK29" s="424"/>
      <c r="FL29" s="424"/>
      <c r="FM29" s="425"/>
      <c r="FN29" s="426"/>
      <c r="FO29" s="427"/>
      <c r="FP29" s="426"/>
      <c r="FQ29" s="428"/>
      <c r="FR29" s="429"/>
      <c r="FS29" s="424"/>
      <c r="FT29" s="424"/>
      <c r="FU29" s="424"/>
      <c r="FV29" s="425"/>
      <c r="FW29" s="426"/>
      <c r="FX29" s="427"/>
      <c r="FY29" s="426"/>
      <c r="FZ29" s="428"/>
      <c r="GA29" s="429"/>
      <c r="GB29" s="424"/>
      <c r="GC29" s="424"/>
      <c r="GD29" s="424"/>
      <c r="GE29" s="425"/>
      <c r="GF29" s="426"/>
      <c r="GG29" s="427"/>
      <c r="GH29" s="426"/>
      <c r="GI29" s="428"/>
      <c r="GJ29" s="429"/>
      <c r="GK29" s="424"/>
      <c r="GL29" s="424"/>
      <c r="GM29" s="424"/>
      <c r="GN29" s="425"/>
      <c r="GO29" s="426"/>
      <c r="GP29" s="427"/>
      <c r="GQ29" s="426"/>
      <c r="GR29" s="428"/>
      <c r="GS29" s="429"/>
      <c r="GT29" s="444">
        <v>42443</v>
      </c>
      <c r="GU29" s="439"/>
      <c r="GV29" s="440"/>
      <c r="GW29" s="103"/>
      <c r="GX29" s="493" t="s">
        <v>174</v>
      </c>
      <c r="GY29" s="369">
        <v>0</v>
      </c>
      <c r="GZ29" s="77"/>
      <c r="HA29" s="77"/>
    </row>
    <row r="30" spans="1:209" ht="30" x14ac:dyDescent="0.25">
      <c r="A30"/>
      <c r="B30" s="77"/>
      <c r="C30" s="77"/>
      <c r="D30" s="35"/>
      <c r="E30" s="36"/>
      <c r="F30" s="37"/>
      <c r="G30" s="38"/>
      <c r="H30" s="39"/>
      <c r="I30" s="40"/>
      <c r="J30" s="58" t="s">
        <v>111</v>
      </c>
      <c r="K30" s="78" t="s">
        <v>43</v>
      </c>
      <c r="L30" s="106">
        <v>21660</v>
      </c>
      <c r="M30" s="80">
        <v>42422</v>
      </c>
      <c r="N30" s="373" t="s">
        <v>228</v>
      </c>
      <c r="O30" s="107">
        <v>27395</v>
      </c>
      <c r="P30" s="123">
        <f t="shared" si="1"/>
        <v>5735</v>
      </c>
      <c r="Q30" s="129">
        <v>21.5</v>
      </c>
      <c r="R30" s="129"/>
      <c r="S30" s="129"/>
      <c r="T30" s="39">
        <f>Q30*O30</f>
        <v>588992.5</v>
      </c>
      <c r="U30" s="370" t="s">
        <v>134</v>
      </c>
      <c r="V30" s="422">
        <v>42443</v>
      </c>
      <c r="W30" s="435">
        <v>14812.5</v>
      </c>
      <c r="X30" s="424"/>
      <c r="Y30" s="425"/>
      <c r="Z30" s="426"/>
      <c r="AA30" s="427"/>
      <c r="AB30" s="426"/>
      <c r="AC30" s="428"/>
      <c r="AD30" s="429"/>
      <c r="AE30" s="424"/>
      <c r="AF30" s="424"/>
      <c r="AG30" s="424"/>
      <c r="AH30" s="425"/>
      <c r="AI30" s="426"/>
      <c r="AJ30" s="427"/>
      <c r="AK30" s="426"/>
      <c r="AL30" s="428"/>
      <c r="AM30" s="429"/>
      <c r="AN30" s="424"/>
      <c r="AO30" s="424"/>
      <c r="AP30" s="424"/>
      <c r="AQ30" s="425"/>
      <c r="AR30" s="426"/>
      <c r="AS30" s="427"/>
      <c r="AT30" s="426"/>
      <c r="AU30" s="428"/>
      <c r="AV30" s="429"/>
      <c r="AW30" s="424"/>
      <c r="AX30" s="424"/>
      <c r="AY30" s="424"/>
      <c r="AZ30" s="425"/>
      <c r="BA30" s="426"/>
      <c r="BB30" s="427"/>
      <c r="BC30" s="426"/>
      <c r="BD30" s="428"/>
      <c r="BE30" s="429"/>
      <c r="BF30" s="424"/>
      <c r="BG30" s="424"/>
      <c r="BH30" s="424"/>
      <c r="BI30" s="425"/>
      <c r="BJ30" s="426"/>
      <c r="BK30" s="427"/>
      <c r="BL30" s="426"/>
      <c r="BM30" s="428"/>
      <c r="BN30" s="429"/>
      <c r="BO30" s="424"/>
      <c r="BP30" s="424"/>
      <c r="BQ30" s="424"/>
      <c r="BR30" s="425"/>
      <c r="BS30" s="426"/>
      <c r="BT30" s="427"/>
      <c r="BU30" s="426"/>
      <c r="BV30" s="428"/>
      <c r="BW30" s="429"/>
      <c r="BX30" s="424"/>
      <c r="BY30" s="424"/>
      <c r="BZ30" s="424"/>
      <c r="CA30" s="425"/>
      <c r="CB30" s="426"/>
      <c r="CC30" s="427"/>
      <c r="CD30" s="426"/>
      <c r="CE30" s="428"/>
      <c r="CF30" s="429"/>
      <c r="CG30" s="424"/>
      <c r="CH30" s="424"/>
      <c r="CI30" s="424"/>
      <c r="CJ30" s="425"/>
      <c r="CK30" s="426"/>
      <c r="CL30" s="427"/>
      <c r="CM30" s="426"/>
      <c r="CN30" s="428"/>
      <c r="CO30" s="429"/>
      <c r="CP30" s="424"/>
      <c r="CQ30" s="424"/>
      <c r="CR30" s="424"/>
      <c r="CS30" s="425"/>
      <c r="CT30" s="426"/>
      <c r="CU30" s="427"/>
      <c r="CV30" s="426"/>
      <c r="CW30" s="428"/>
      <c r="CX30" s="429"/>
      <c r="CY30" s="424"/>
      <c r="CZ30" s="424"/>
      <c r="DA30" s="424"/>
      <c r="DB30" s="425"/>
      <c r="DC30" s="426"/>
      <c r="DD30" s="427"/>
      <c r="DE30" s="426"/>
      <c r="DF30" s="428"/>
      <c r="DG30" s="429"/>
      <c r="DH30" s="424"/>
      <c r="DI30" s="424"/>
      <c r="DJ30" s="424"/>
      <c r="DK30" s="425"/>
      <c r="DL30" s="426"/>
      <c r="DM30" s="427"/>
      <c r="DN30" s="426"/>
      <c r="DO30" s="428"/>
      <c r="DP30" s="429"/>
      <c r="DQ30" s="424"/>
      <c r="DR30" s="424"/>
      <c r="DS30" s="424"/>
      <c r="DT30" s="425"/>
      <c r="DU30" s="426"/>
      <c r="DV30" s="427"/>
      <c r="DW30" s="426"/>
      <c r="DX30" s="428"/>
      <c r="DY30" s="429"/>
      <c r="DZ30" s="424"/>
      <c r="EA30" s="424"/>
      <c r="EB30" s="424"/>
      <c r="EC30" s="425"/>
      <c r="ED30" s="426"/>
      <c r="EE30" s="427"/>
      <c r="EF30" s="426"/>
      <c r="EG30" s="428"/>
      <c r="EH30" s="429"/>
      <c r="EI30" s="424"/>
      <c r="EJ30" s="424"/>
      <c r="EK30" s="424"/>
      <c r="EL30" s="425"/>
      <c r="EM30" s="426"/>
      <c r="EN30" s="427"/>
      <c r="EO30" s="426"/>
      <c r="EP30" s="428"/>
      <c r="EQ30" s="429"/>
      <c r="ER30" s="424"/>
      <c r="ES30" s="424"/>
      <c r="ET30" s="424"/>
      <c r="EU30" s="425"/>
      <c r="EV30" s="426"/>
      <c r="EW30" s="427"/>
      <c r="EX30" s="426"/>
      <c r="EY30" s="428"/>
      <c r="EZ30" s="429"/>
      <c r="FA30" s="424"/>
      <c r="FB30" s="424"/>
      <c r="FC30" s="424"/>
      <c r="FD30" s="425"/>
      <c r="FE30" s="426"/>
      <c r="FF30" s="427"/>
      <c r="FG30" s="426"/>
      <c r="FH30" s="428"/>
      <c r="FI30" s="429"/>
      <c r="FJ30" s="424"/>
      <c r="FK30" s="424"/>
      <c r="FL30" s="424"/>
      <c r="FM30" s="425"/>
      <c r="FN30" s="426"/>
      <c r="FO30" s="427"/>
      <c r="FP30" s="426"/>
      <c r="FQ30" s="428"/>
      <c r="FR30" s="429"/>
      <c r="FS30" s="424"/>
      <c r="FT30" s="424"/>
      <c r="FU30" s="424"/>
      <c r="FV30" s="425"/>
      <c r="FW30" s="426"/>
      <c r="FX30" s="427"/>
      <c r="FY30" s="426"/>
      <c r="FZ30" s="428"/>
      <c r="GA30" s="429"/>
      <c r="GB30" s="424"/>
      <c r="GC30" s="424"/>
      <c r="GD30" s="424"/>
      <c r="GE30" s="425"/>
      <c r="GF30" s="426"/>
      <c r="GG30" s="427"/>
      <c r="GH30" s="426"/>
      <c r="GI30" s="428"/>
      <c r="GJ30" s="429"/>
      <c r="GK30" s="424"/>
      <c r="GL30" s="424"/>
      <c r="GM30" s="424"/>
      <c r="GN30" s="425"/>
      <c r="GO30" s="426"/>
      <c r="GP30" s="427"/>
      <c r="GQ30" s="426"/>
      <c r="GR30" s="428"/>
      <c r="GS30" s="429"/>
      <c r="GT30" s="431">
        <v>42443</v>
      </c>
      <c r="GU30" s="439">
        <v>18480</v>
      </c>
      <c r="GV30" s="377" t="s">
        <v>211</v>
      </c>
      <c r="GW30" s="103"/>
      <c r="GX30" s="493" t="s">
        <v>286</v>
      </c>
      <c r="GY30" s="369">
        <v>3944</v>
      </c>
      <c r="GZ30" s="77"/>
      <c r="HA30" s="77"/>
    </row>
    <row r="31" spans="1:209" x14ac:dyDescent="0.25">
      <c r="A31"/>
      <c r="B31" s="77"/>
      <c r="C31" s="77"/>
      <c r="D31" s="35"/>
      <c r="E31" s="36"/>
      <c r="F31" s="37"/>
      <c r="G31" s="38"/>
      <c r="H31" s="39"/>
      <c r="I31" s="40"/>
      <c r="J31" s="58" t="s">
        <v>121</v>
      </c>
      <c r="K31" s="78" t="s">
        <v>45</v>
      </c>
      <c r="L31" s="106">
        <v>20890</v>
      </c>
      <c r="M31" s="80">
        <v>42423</v>
      </c>
      <c r="N31" s="381" t="s">
        <v>251</v>
      </c>
      <c r="O31" s="107">
        <v>26605</v>
      </c>
      <c r="P31" s="123">
        <f t="shared" si="1"/>
        <v>5715</v>
      </c>
      <c r="Q31" s="129">
        <v>21.5</v>
      </c>
      <c r="R31" s="129"/>
      <c r="S31" s="140"/>
      <c r="T31" s="39">
        <f>Q31*O31+S31+0</f>
        <v>572007.5</v>
      </c>
      <c r="U31" s="370" t="s">
        <v>134</v>
      </c>
      <c r="V31" s="422">
        <v>42451</v>
      </c>
      <c r="W31" s="435">
        <v>14753.28</v>
      </c>
      <c r="X31" s="424"/>
      <c r="Y31" s="425"/>
      <c r="Z31" s="426"/>
      <c r="AA31" s="427"/>
      <c r="AB31" s="426"/>
      <c r="AC31" s="428"/>
      <c r="AD31" s="429"/>
      <c r="AE31" s="424"/>
      <c r="AF31" s="424"/>
      <c r="AG31" s="424"/>
      <c r="AH31" s="425"/>
      <c r="AI31" s="426"/>
      <c r="AJ31" s="427"/>
      <c r="AK31" s="426"/>
      <c r="AL31" s="428"/>
      <c r="AM31" s="429"/>
      <c r="AN31" s="424"/>
      <c r="AO31" s="424"/>
      <c r="AP31" s="424"/>
      <c r="AQ31" s="425"/>
      <c r="AR31" s="426"/>
      <c r="AS31" s="427"/>
      <c r="AT31" s="426"/>
      <c r="AU31" s="428"/>
      <c r="AV31" s="429"/>
      <c r="AW31" s="424"/>
      <c r="AX31" s="424"/>
      <c r="AY31" s="424"/>
      <c r="AZ31" s="425"/>
      <c r="BA31" s="426"/>
      <c r="BB31" s="427"/>
      <c r="BC31" s="426"/>
      <c r="BD31" s="428"/>
      <c r="BE31" s="429"/>
      <c r="BF31" s="424"/>
      <c r="BG31" s="424"/>
      <c r="BH31" s="424"/>
      <c r="BI31" s="425"/>
      <c r="BJ31" s="426"/>
      <c r="BK31" s="427"/>
      <c r="BL31" s="426"/>
      <c r="BM31" s="428"/>
      <c r="BN31" s="429"/>
      <c r="BO31" s="424"/>
      <c r="BP31" s="424"/>
      <c r="BQ31" s="424"/>
      <c r="BR31" s="425"/>
      <c r="BS31" s="426"/>
      <c r="BT31" s="427"/>
      <c r="BU31" s="426"/>
      <c r="BV31" s="428"/>
      <c r="BW31" s="429"/>
      <c r="BX31" s="424"/>
      <c r="BY31" s="424"/>
      <c r="BZ31" s="424"/>
      <c r="CA31" s="425"/>
      <c r="CB31" s="426"/>
      <c r="CC31" s="427"/>
      <c r="CD31" s="426"/>
      <c r="CE31" s="428"/>
      <c r="CF31" s="429"/>
      <c r="CG31" s="424"/>
      <c r="CH31" s="424"/>
      <c r="CI31" s="424"/>
      <c r="CJ31" s="425"/>
      <c r="CK31" s="426"/>
      <c r="CL31" s="427"/>
      <c r="CM31" s="426"/>
      <c r="CN31" s="428"/>
      <c r="CO31" s="429"/>
      <c r="CP31" s="424"/>
      <c r="CQ31" s="424"/>
      <c r="CR31" s="424"/>
      <c r="CS31" s="425"/>
      <c r="CT31" s="426"/>
      <c r="CU31" s="427"/>
      <c r="CV31" s="426"/>
      <c r="CW31" s="428"/>
      <c r="CX31" s="429"/>
      <c r="CY31" s="424"/>
      <c r="CZ31" s="424"/>
      <c r="DA31" s="424"/>
      <c r="DB31" s="425"/>
      <c r="DC31" s="426"/>
      <c r="DD31" s="427"/>
      <c r="DE31" s="426"/>
      <c r="DF31" s="428"/>
      <c r="DG31" s="429"/>
      <c r="DH31" s="424"/>
      <c r="DI31" s="424"/>
      <c r="DJ31" s="424"/>
      <c r="DK31" s="425"/>
      <c r="DL31" s="426"/>
      <c r="DM31" s="427"/>
      <c r="DN31" s="426"/>
      <c r="DO31" s="428"/>
      <c r="DP31" s="429"/>
      <c r="DQ31" s="424"/>
      <c r="DR31" s="424"/>
      <c r="DS31" s="424"/>
      <c r="DT31" s="425"/>
      <c r="DU31" s="426"/>
      <c r="DV31" s="427"/>
      <c r="DW31" s="426"/>
      <c r="DX31" s="428"/>
      <c r="DY31" s="429"/>
      <c r="DZ31" s="424"/>
      <c r="EA31" s="424"/>
      <c r="EB31" s="424"/>
      <c r="EC31" s="425"/>
      <c r="ED31" s="426"/>
      <c r="EE31" s="427"/>
      <c r="EF31" s="426"/>
      <c r="EG31" s="428"/>
      <c r="EH31" s="429"/>
      <c r="EI31" s="424"/>
      <c r="EJ31" s="424"/>
      <c r="EK31" s="424"/>
      <c r="EL31" s="425"/>
      <c r="EM31" s="426"/>
      <c r="EN31" s="427"/>
      <c r="EO31" s="426"/>
      <c r="EP31" s="428"/>
      <c r="EQ31" s="429"/>
      <c r="ER31" s="424"/>
      <c r="ES31" s="424"/>
      <c r="ET31" s="424"/>
      <c r="EU31" s="425"/>
      <c r="EV31" s="426"/>
      <c r="EW31" s="427"/>
      <c r="EX31" s="426"/>
      <c r="EY31" s="428"/>
      <c r="EZ31" s="429"/>
      <c r="FA31" s="424"/>
      <c r="FB31" s="424"/>
      <c r="FC31" s="424"/>
      <c r="FD31" s="425"/>
      <c r="FE31" s="426"/>
      <c r="FF31" s="427"/>
      <c r="FG31" s="426"/>
      <c r="FH31" s="428"/>
      <c r="FI31" s="429"/>
      <c r="FJ31" s="424"/>
      <c r="FK31" s="424"/>
      <c r="FL31" s="424"/>
      <c r="FM31" s="425"/>
      <c r="FN31" s="426"/>
      <c r="FO31" s="427"/>
      <c r="FP31" s="426"/>
      <c r="FQ31" s="428"/>
      <c r="FR31" s="429"/>
      <c r="FS31" s="424"/>
      <c r="FT31" s="424"/>
      <c r="FU31" s="424"/>
      <c r="FV31" s="425"/>
      <c r="FW31" s="426"/>
      <c r="FX31" s="427"/>
      <c r="FY31" s="426"/>
      <c r="FZ31" s="428"/>
      <c r="GA31" s="429"/>
      <c r="GB31" s="424"/>
      <c r="GC31" s="424"/>
      <c r="GD31" s="424"/>
      <c r="GE31" s="425"/>
      <c r="GF31" s="426"/>
      <c r="GG31" s="427"/>
      <c r="GH31" s="426"/>
      <c r="GI31" s="428"/>
      <c r="GJ31" s="429"/>
      <c r="GK31" s="424"/>
      <c r="GL31" s="424"/>
      <c r="GM31" s="424"/>
      <c r="GN31" s="425"/>
      <c r="GO31" s="426"/>
      <c r="GP31" s="427"/>
      <c r="GQ31" s="426"/>
      <c r="GR31" s="428"/>
      <c r="GS31" s="429"/>
      <c r="GT31" s="431">
        <v>42451</v>
      </c>
      <c r="GU31" s="439">
        <v>18480</v>
      </c>
      <c r="GV31" s="441" t="s">
        <v>212</v>
      </c>
      <c r="GW31" s="138"/>
      <c r="GX31" s="493" t="s">
        <v>286</v>
      </c>
      <c r="GY31" s="369">
        <v>3944</v>
      </c>
      <c r="GZ31" s="77"/>
      <c r="HA31" s="77"/>
    </row>
    <row r="32" spans="1:209" x14ac:dyDescent="0.25">
      <c r="A32"/>
      <c r="B32" s="77"/>
      <c r="C32" s="77"/>
      <c r="D32" s="35"/>
      <c r="E32" s="36"/>
      <c r="F32" s="37"/>
      <c r="G32" s="38"/>
      <c r="H32" s="39"/>
      <c r="I32" s="40"/>
      <c r="J32" s="58" t="s">
        <v>32</v>
      </c>
      <c r="K32" s="78" t="s">
        <v>52</v>
      </c>
      <c r="L32" s="106">
        <v>24940</v>
      </c>
      <c r="M32" s="80">
        <v>42424</v>
      </c>
      <c r="N32" s="81" t="s">
        <v>189</v>
      </c>
      <c r="O32" s="107">
        <v>24940</v>
      </c>
      <c r="P32" s="123">
        <f t="shared" si="1"/>
        <v>0</v>
      </c>
      <c r="Q32" s="129">
        <v>21</v>
      </c>
      <c r="R32" s="129"/>
      <c r="S32" s="129"/>
      <c r="T32" s="39">
        <f>Q32*O32</f>
        <v>523740</v>
      </c>
      <c r="U32" s="355" t="s">
        <v>134</v>
      </c>
      <c r="V32" s="392">
        <v>42424</v>
      </c>
      <c r="W32" s="403">
        <v>25382</v>
      </c>
      <c r="X32" s="95"/>
      <c r="Y32" s="96"/>
      <c r="Z32" s="97"/>
      <c r="AA32" s="98"/>
      <c r="AB32" s="97"/>
      <c r="AC32" s="99"/>
      <c r="AD32" s="100"/>
      <c r="AE32" s="95"/>
      <c r="AF32" s="95"/>
      <c r="AG32" s="95"/>
      <c r="AH32" s="96"/>
      <c r="AI32" s="97"/>
      <c r="AJ32" s="98"/>
      <c r="AK32" s="97"/>
      <c r="AL32" s="99"/>
      <c r="AM32" s="100"/>
      <c r="AN32" s="95"/>
      <c r="AO32" s="95"/>
      <c r="AP32" s="95"/>
      <c r="AQ32" s="96"/>
      <c r="AR32" s="97"/>
      <c r="AS32" s="98"/>
      <c r="AT32" s="97"/>
      <c r="AU32" s="99"/>
      <c r="AV32" s="100"/>
      <c r="AW32" s="95"/>
      <c r="AX32" s="95"/>
      <c r="AY32" s="95"/>
      <c r="AZ32" s="96"/>
      <c r="BA32" s="97"/>
      <c r="BB32" s="98"/>
      <c r="BC32" s="97"/>
      <c r="BD32" s="99"/>
      <c r="BE32" s="100"/>
      <c r="BF32" s="95"/>
      <c r="BG32" s="95"/>
      <c r="BH32" s="95"/>
      <c r="BI32" s="96"/>
      <c r="BJ32" s="97"/>
      <c r="BK32" s="98"/>
      <c r="BL32" s="97"/>
      <c r="BM32" s="99"/>
      <c r="BN32" s="100"/>
      <c r="BO32" s="95"/>
      <c r="BP32" s="95"/>
      <c r="BQ32" s="95"/>
      <c r="BR32" s="96"/>
      <c r="BS32" s="97"/>
      <c r="BT32" s="98"/>
      <c r="BU32" s="97"/>
      <c r="BV32" s="99"/>
      <c r="BW32" s="100"/>
      <c r="BX32" s="95"/>
      <c r="BY32" s="95"/>
      <c r="BZ32" s="95"/>
      <c r="CA32" s="96"/>
      <c r="CB32" s="97"/>
      <c r="CC32" s="98"/>
      <c r="CD32" s="97"/>
      <c r="CE32" s="99"/>
      <c r="CF32" s="100"/>
      <c r="CG32" s="95"/>
      <c r="CH32" s="95"/>
      <c r="CI32" s="95"/>
      <c r="CJ32" s="96"/>
      <c r="CK32" s="97"/>
      <c r="CL32" s="98"/>
      <c r="CM32" s="97"/>
      <c r="CN32" s="99"/>
      <c r="CO32" s="100"/>
      <c r="CP32" s="95"/>
      <c r="CQ32" s="95"/>
      <c r="CR32" s="95"/>
      <c r="CS32" s="96"/>
      <c r="CT32" s="97"/>
      <c r="CU32" s="98"/>
      <c r="CV32" s="97"/>
      <c r="CW32" s="99"/>
      <c r="CX32" s="100"/>
      <c r="CY32" s="95"/>
      <c r="CZ32" s="95"/>
      <c r="DA32" s="95"/>
      <c r="DB32" s="96"/>
      <c r="DC32" s="97"/>
      <c r="DD32" s="98"/>
      <c r="DE32" s="97"/>
      <c r="DF32" s="99"/>
      <c r="DG32" s="100"/>
      <c r="DH32" s="95"/>
      <c r="DI32" s="95"/>
      <c r="DJ32" s="95"/>
      <c r="DK32" s="96"/>
      <c r="DL32" s="97"/>
      <c r="DM32" s="98"/>
      <c r="DN32" s="97"/>
      <c r="DO32" s="99"/>
      <c r="DP32" s="100"/>
      <c r="DQ32" s="95"/>
      <c r="DR32" s="95"/>
      <c r="DS32" s="95"/>
      <c r="DT32" s="96"/>
      <c r="DU32" s="97"/>
      <c r="DV32" s="98"/>
      <c r="DW32" s="97"/>
      <c r="DX32" s="99"/>
      <c r="DY32" s="100"/>
      <c r="DZ32" s="95"/>
      <c r="EA32" s="95"/>
      <c r="EB32" s="95"/>
      <c r="EC32" s="96"/>
      <c r="ED32" s="97"/>
      <c r="EE32" s="98"/>
      <c r="EF32" s="97"/>
      <c r="EG32" s="99"/>
      <c r="EH32" s="100"/>
      <c r="EI32" s="95"/>
      <c r="EJ32" s="95"/>
      <c r="EK32" s="95"/>
      <c r="EL32" s="96"/>
      <c r="EM32" s="97"/>
      <c r="EN32" s="98"/>
      <c r="EO32" s="97"/>
      <c r="EP32" s="99"/>
      <c r="EQ32" s="100"/>
      <c r="ER32" s="95"/>
      <c r="ES32" s="95"/>
      <c r="ET32" s="95"/>
      <c r="EU32" s="96"/>
      <c r="EV32" s="97"/>
      <c r="EW32" s="98"/>
      <c r="EX32" s="97"/>
      <c r="EY32" s="99"/>
      <c r="EZ32" s="100"/>
      <c r="FA32" s="95"/>
      <c r="FB32" s="95"/>
      <c r="FC32" s="95"/>
      <c r="FD32" s="96"/>
      <c r="FE32" s="97"/>
      <c r="FF32" s="98"/>
      <c r="FG32" s="97"/>
      <c r="FH32" s="99"/>
      <c r="FI32" s="100"/>
      <c r="FJ32" s="95"/>
      <c r="FK32" s="95"/>
      <c r="FL32" s="95"/>
      <c r="FM32" s="96"/>
      <c r="FN32" s="97"/>
      <c r="FO32" s="98"/>
      <c r="FP32" s="97"/>
      <c r="FQ32" s="99"/>
      <c r="FR32" s="100"/>
      <c r="FS32" s="95"/>
      <c r="FT32" s="95"/>
      <c r="FU32" s="95"/>
      <c r="FV32" s="96"/>
      <c r="FW32" s="97"/>
      <c r="FX32" s="98"/>
      <c r="FY32" s="97"/>
      <c r="FZ32" s="99"/>
      <c r="GA32" s="100"/>
      <c r="GB32" s="95"/>
      <c r="GC32" s="95"/>
      <c r="GD32" s="95"/>
      <c r="GE32" s="96"/>
      <c r="GF32" s="97"/>
      <c r="GG32" s="98"/>
      <c r="GH32" s="97"/>
      <c r="GI32" s="99"/>
      <c r="GJ32" s="100"/>
      <c r="GK32" s="95"/>
      <c r="GL32" s="95"/>
      <c r="GM32" s="95"/>
      <c r="GN32" s="96"/>
      <c r="GO32" s="97"/>
      <c r="GP32" s="98"/>
      <c r="GQ32" s="97"/>
      <c r="GR32" s="99"/>
      <c r="GS32" s="100"/>
      <c r="GT32" s="405" t="s">
        <v>190</v>
      </c>
      <c r="GU32" s="83">
        <f>11200+11200</f>
        <v>22400</v>
      </c>
      <c r="GV32" s="406" t="s">
        <v>191</v>
      </c>
      <c r="GW32" s="103"/>
      <c r="GX32" s="493" t="s">
        <v>174</v>
      </c>
      <c r="GY32" s="369">
        <v>0</v>
      </c>
      <c r="GZ32" s="77"/>
      <c r="HA32" s="77"/>
    </row>
    <row r="33" spans="1:209" x14ac:dyDescent="0.25">
      <c r="A33"/>
      <c r="B33" s="77"/>
      <c r="C33" s="77"/>
      <c r="D33" s="35"/>
      <c r="E33" s="36"/>
      <c r="F33" s="37"/>
      <c r="G33" s="38"/>
      <c r="H33" s="39"/>
      <c r="I33" s="40"/>
      <c r="J33" s="58" t="s">
        <v>119</v>
      </c>
      <c r="K33" s="78" t="s">
        <v>113</v>
      </c>
      <c r="L33" s="106">
        <v>21510</v>
      </c>
      <c r="M33" s="80">
        <v>42425</v>
      </c>
      <c r="N33" s="373" t="s">
        <v>242</v>
      </c>
      <c r="O33" s="107">
        <v>27215</v>
      </c>
      <c r="P33" s="123">
        <f t="shared" si="1"/>
        <v>5705</v>
      </c>
      <c r="Q33" s="129">
        <v>21.5</v>
      </c>
      <c r="R33" s="129"/>
      <c r="S33" s="129"/>
      <c r="T33" s="39">
        <f t="shared" ref="T33:T35" si="3">Q33*O33</f>
        <v>585122.5</v>
      </c>
      <c r="U33" s="370" t="s">
        <v>134</v>
      </c>
      <c r="V33" s="422">
        <v>42447</v>
      </c>
      <c r="W33" s="435">
        <v>14871.75</v>
      </c>
      <c r="X33" s="424"/>
      <c r="Y33" s="425"/>
      <c r="Z33" s="426"/>
      <c r="AA33" s="427"/>
      <c r="AB33" s="426"/>
      <c r="AC33" s="428"/>
      <c r="AD33" s="429"/>
      <c r="AE33" s="424"/>
      <c r="AF33" s="424"/>
      <c r="AG33" s="424"/>
      <c r="AH33" s="425"/>
      <c r="AI33" s="426"/>
      <c r="AJ33" s="427"/>
      <c r="AK33" s="426"/>
      <c r="AL33" s="428"/>
      <c r="AM33" s="429"/>
      <c r="AN33" s="424"/>
      <c r="AO33" s="424"/>
      <c r="AP33" s="424"/>
      <c r="AQ33" s="425"/>
      <c r="AR33" s="426"/>
      <c r="AS33" s="427"/>
      <c r="AT33" s="426"/>
      <c r="AU33" s="428"/>
      <c r="AV33" s="429"/>
      <c r="AW33" s="424"/>
      <c r="AX33" s="424"/>
      <c r="AY33" s="424"/>
      <c r="AZ33" s="425"/>
      <c r="BA33" s="426"/>
      <c r="BB33" s="427"/>
      <c r="BC33" s="426"/>
      <c r="BD33" s="428"/>
      <c r="BE33" s="429"/>
      <c r="BF33" s="424"/>
      <c r="BG33" s="424"/>
      <c r="BH33" s="424"/>
      <c r="BI33" s="425"/>
      <c r="BJ33" s="426"/>
      <c r="BK33" s="427"/>
      <c r="BL33" s="426"/>
      <c r="BM33" s="428"/>
      <c r="BN33" s="429"/>
      <c r="BO33" s="424"/>
      <c r="BP33" s="424"/>
      <c r="BQ33" s="424"/>
      <c r="BR33" s="425"/>
      <c r="BS33" s="426"/>
      <c r="BT33" s="427"/>
      <c r="BU33" s="426"/>
      <c r="BV33" s="428"/>
      <c r="BW33" s="429"/>
      <c r="BX33" s="424"/>
      <c r="BY33" s="424"/>
      <c r="BZ33" s="424"/>
      <c r="CA33" s="425"/>
      <c r="CB33" s="426"/>
      <c r="CC33" s="427"/>
      <c r="CD33" s="426"/>
      <c r="CE33" s="428"/>
      <c r="CF33" s="429"/>
      <c r="CG33" s="424"/>
      <c r="CH33" s="424"/>
      <c r="CI33" s="424"/>
      <c r="CJ33" s="425"/>
      <c r="CK33" s="426"/>
      <c r="CL33" s="427"/>
      <c r="CM33" s="426"/>
      <c r="CN33" s="428"/>
      <c r="CO33" s="429"/>
      <c r="CP33" s="424"/>
      <c r="CQ33" s="424"/>
      <c r="CR33" s="424"/>
      <c r="CS33" s="425"/>
      <c r="CT33" s="426"/>
      <c r="CU33" s="427"/>
      <c r="CV33" s="426"/>
      <c r="CW33" s="428"/>
      <c r="CX33" s="429"/>
      <c r="CY33" s="424"/>
      <c r="CZ33" s="424"/>
      <c r="DA33" s="424"/>
      <c r="DB33" s="425"/>
      <c r="DC33" s="426"/>
      <c r="DD33" s="427"/>
      <c r="DE33" s="426"/>
      <c r="DF33" s="428"/>
      <c r="DG33" s="429"/>
      <c r="DH33" s="424"/>
      <c r="DI33" s="424"/>
      <c r="DJ33" s="424"/>
      <c r="DK33" s="425"/>
      <c r="DL33" s="426"/>
      <c r="DM33" s="427"/>
      <c r="DN33" s="426"/>
      <c r="DO33" s="428"/>
      <c r="DP33" s="429"/>
      <c r="DQ33" s="424"/>
      <c r="DR33" s="424"/>
      <c r="DS33" s="424"/>
      <c r="DT33" s="425"/>
      <c r="DU33" s="426"/>
      <c r="DV33" s="427"/>
      <c r="DW33" s="426"/>
      <c r="DX33" s="428"/>
      <c r="DY33" s="429"/>
      <c r="DZ33" s="424"/>
      <c r="EA33" s="424"/>
      <c r="EB33" s="424"/>
      <c r="EC33" s="425"/>
      <c r="ED33" s="426"/>
      <c r="EE33" s="427"/>
      <c r="EF33" s="426"/>
      <c r="EG33" s="428"/>
      <c r="EH33" s="429"/>
      <c r="EI33" s="424"/>
      <c r="EJ33" s="424"/>
      <c r="EK33" s="424"/>
      <c r="EL33" s="425"/>
      <c r="EM33" s="426"/>
      <c r="EN33" s="427"/>
      <c r="EO33" s="426"/>
      <c r="EP33" s="428"/>
      <c r="EQ33" s="429"/>
      <c r="ER33" s="424"/>
      <c r="ES33" s="424"/>
      <c r="ET33" s="424"/>
      <c r="EU33" s="425"/>
      <c r="EV33" s="426"/>
      <c r="EW33" s="427"/>
      <c r="EX33" s="426"/>
      <c r="EY33" s="428"/>
      <c r="EZ33" s="429"/>
      <c r="FA33" s="424"/>
      <c r="FB33" s="424"/>
      <c r="FC33" s="424"/>
      <c r="FD33" s="425"/>
      <c r="FE33" s="426"/>
      <c r="FF33" s="427"/>
      <c r="FG33" s="426"/>
      <c r="FH33" s="428"/>
      <c r="FI33" s="429"/>
      <c r="FJ33" s="424"/>
      <c r="FK33" s="424"/>
      <c r="FL33" s="424"/>
      <c r="FM33" s="425"/>
      <c r="FN33" s="426"/>
      <c r="FO33" s="427"/>
      <c r="FP33" s="426"/>
      <c r="FQ33" s="428"/>
      <c r="FR33" s="429"/>
      <c r="FS33" s="424"/>
      <c r="FT33" s="424"/>
      <c r="FU33" s="424"/>
      <c r="FV33" s="425"/>
      <c r="FW33" s="426"/>
      <c r="FX33" s="427"/>
      <c r="FY33" s="426"/>
      <c r="FZ33" s="428"/>
      <c r="GA33" s="429"/>
      <c r="GB33" s="424"/>
      <c r="GC33" s="424"/>
      <c r="GD33" s="424"/>
      <c r="GE33" s="425"/>
      <c r="GF33" s="426"/>
      <c r="GG33" s="427"/>
      <c r="GH33" s="426"/>
      <c r="GI33" s="428"/>
      <c r="GJ33" s="429"/>
      <c r="GK33" s="424"/>
      <c r="GL33" s="424"/>
      <c r="GM33" s="424"/>
      <c r="GN33" s="425"/>
      <c r="GO33" s="426"/>
      <c r="GP33" s="427"/>
      <c r="GQ33" s="426"/>
      <c r="GR33" s="428"/>
      <c r="GS33" s="429"/>
      <c r="GT33" s="445">
        <v>42447</v>
      </c>
      <c r="GU33" s="439">
        <v>18480</v>
      </c>
      <c r="GV33" s="377" t="s">
        <v>213</v>
      </c>
      <c r="GW33" s="103"/>
      <c r="GX33" s="493" t="s">
        <v>286</v>
      </c>
      <c r="GY33" s="369">
        <v>3944</v>
      </c>
      <c r="GZ33" s="77"/>
      <c r="HA33" s="77"/>
    </row>
    <row r="34" spans="1:209" ht="30" x14ac:dyDescent="0.25">
      <c r="A34"/>
      <c r="B34" s="77"/>
      <c r="C34" s="77"/>
      <c r="D34" s="35"/>
      <c r="E34" s="36"/>
      <c r="F34" s="37"/>
      <c r="G34" s="38"/>
      <c r="H34" s="39"/>
      <c r="I34" s="40"/>
      <c r="J34" s="58" t="s">
        <v>111</v>
      </c>
      <c r="K34" s="78" t="s">
        <v>122</v>
      </c>
      <c r="L34" s="106">
        <v>11830</v>
      </c>
      <c r="M34" s="80">
        <v>42425</v>
      </c>
      <c r="N34" s="373" t="s">
        <v>229</v>
      </c>
      <c r="O34" s="107">
        <f>15170-235.2</f>
        <v>14934.8</v>
      </c>
      <c r="P34" s="123">
        <f t="shared" si="1"/>
        <v>3104.7999999999993</v>
      </c>
      <c r="Q34" s="129">
        <v>21.5</v>
      </c>
      <c r="R34" s="129"/>
      <c r="S34" s="129"/>
      <c r="T34" s="39">
        <f t="shared" si="3"/>
        <v>321098.2</v>
      </c>
      <c r="U34" s="370" t="s">
        <v>134</v>
      </c>
      <c r="V34" s="422">
        <v>42443</v>
      </c>
      <c r="W34" s="435">
        <v>7643.25</v>
      </c>
      <c r="X34" s="424"/>
      <c r="Y34" s="425"/>
      <c r="Z34" s="426"/>
      <c r="AA34" s="427"/>
      <c r="AB34" s="426"/>
      <c r="AC34" s="428"/>
      <c r="AD34" s="429"/>
      <c r="AE34" s="424"/>
      <c r="AF34" s="424"/>
      <c r="AG34" s="424"/>
      <c r="AH34" s="425"/>
      <c r="AI34" s="426"/>
      <c r="AJ34" s="427"/>
      <c r="AK34" s="426"/>
      <c r="AL34" s="428"/>
      <c r="AM34" s="429"/>
      <c r="AN34" s="424"/>
      <c r="AO34" s="424"/>
      <c r="AP34" s="424"/>
      <c r="AQ34" s="425"/>
      <c r="AR34" s="426"/>
      <c r="AS34" s="427"/>
      <c r="AT34" s="426"/>
      <c r="AU34" s="428"/>
      <c r="AV34" s="429"/>
      <c r="AW34" s="424"/>
      <c r="AX34" s="424"/>
      <c r="AY34" s="424"/>
      <c r="AZ34" s="425"/>
      <c r="BA34" s="426"/>
      <c r="BB34" s="427"/>
      <c r="BC34" s="426"/>
      <c r="BD34" s="428"/>
      <c r="BE34" s="429"/>
      <c r="BF34" s="424"/>
      <c r="BG34" s="424"/>
      <c r="BH34" s="424"/>
      <c r="BI34" s="425"/>
      <c r="BJ34" s="426"/>
      <c r="BK34" s="427"/>
      <c r="BL34" s="426"/>
      <c r="BM34" s="428"/>
      <c r="BN34" s="429"/>
      <c r="BO34" s="424"/>
      <c r="BP34" s="424"/>
      <c r="BQ34" s="424"/>
      <c r="BR34" s="425"/>
      <c r="BS34" s="426"/>
      <c r="BT34" s="427"/>
      <c r="BU34" s="426"/>
      <c r="BV34" s="428"/>
      <c r="BW34" s="429"/>
      <c r="BX34" s="424"/>
      <c r="BY34" s="424"/>
      <c r="BZ34" s="424"/>
      <c r="CA34" s="425"/>
      <c r="CB34" s="426"/>
      <c r="CC34" s="427"/>
      <c r="CD34" s="426"/>
      <c r="CE34" s="428"/>
      <c r="CF34" s="429"/>
      <c r="CG34" s="424"/>
      <c r="CH34" s="424"/>
      <c r="CI34" s="424"/>
      <c r="CJ34" s="425"/>
      <c r="CK34" s="426"/>
      <c r="CL34" s="427"/>
      <c r="CM34" s="426"/>
      <c r="CN34" s="428"/>
      <c r="CO34" s="429"/>
      <c r="CP34" s="424"/>
      <c r="CQ34" s="424"/>
      <c r="CR34" s="424"/>
      <c r="CS34" s="425"/>
      <c r="CT34" s="426"/>
      <c r="CU34" s="427"/>
      <c r="CV34" s="426"/>
      <c r="CW34" s="428"/>
      <c r="CX34" s="429"/>
      <c r="CY34" s="424"/>
      <c r="CZ34" s="424"/>
      <c r="DA34" s="424"/>
      <c r="DB34" s="425"/>
      <c r="DC34" s="426"/>
      <c r="DD34" s="427"/>
      <c r="DE34" s="426"/>
      <c r="DF34" s="428"/>
      <c r="DG34" s="429"/>
      <c r="DH34" s="424"/>
      <c r="DI34" s="424"/>
      <c r="DJ34" s="424"/>
      <c r="DK34" s="425"/>
      <c r="DL34" s="426"/>
      <c r="DM34" s="427"/>
      <c r="DN34" s="426"/>
      <c r="DO34" s="428"/>
      <c r="DP34" s="429"/>
      <c r="DQ34" s="424"/>
      <c r="DR34" s="424"/>
      <c r="DS34" s="424"/>
      <c r="DT34" s="425"/>
      <c r="DU34" s="426"/>
      <c r="DV34" s="427"/>
      <c r="DW34" s="426"/>
      <c r="DX34" s="428"/>
      <c r="DY34" s="429"/>
      <c r="DZ34" s="424"/>
      <c r="EA34" s="424"/>
      <c r="EB34" s="424"/>
      <c r="EC34" s="425"/>
      <c r="ED34" s="426"/>
      <c r="EE34" s="427"/>
      <c r="EF34" s="426"/>
      <c r="EG34" s="428"/>
      <c r="EH34" s="429"/>
      <c r="EI34" s="424"/>
      <c r="EJ34" s="424"/>
      <c r="EK34" s="424"/>
      <c r="EL34" s="425"/>
      <c r="EM34" s="426"/>
      <c r="EN34" s="427"/>
      <c r="EO34" s="426"/>
      <c r="EP34" s="428"/>
      <c r="EQ34" s="429"/>
      <c r="ER34" s="424"/>
      <c r="ES34" s="424"/>
      <c r="ET34" s="424"/>
      <c r="EU34" s="425"/>
      <c r="EV34" s="426"/>
      <c r="EW34" s="427"/>
      <c r="EX34" s="426"/>
      <c r="EY34" s="428"/>
      <c r="EZ34" s="429"/>
      <c r="FA34" s="424"/>
      <c r="FB34" s="424"/>
      <c r="FC34" s="424"/>
      <c r="FD34" s="425"/>
      <c r="FE34" s="426"/>
      <c r="FF34" s="427"/>
      <c r="FG34" s="426"/>
      <c r="FH34" s="428"/>
      <c r="FI34" s="429"/>
      <c r="FJ34" s="424"/>
      <c r="FK34" s="424"/>
      <c r="FL34" s="424"/>
      <c r="FM34" s="425"/>
      <c r="FN34" s="426"/>
      <c r="FO34" s="427"/>
      <c r="FP34" s="426"/>
      <c r="FQ34" s="428"/>
      <c r="FR34" s="429"/>
      <c r="FS34" s="424"/>
      <c r="FT34" s="424"/>
      <c r="FU34" s="424"/>
      <c r="FV34" s="425"/>
      <c r="FW34" s="426"/>
      <c r="FX34" s="427"/>
      <c r="FY34" s="426"/>
      <c r="FZ34" s="428"/>
      <c r="GA34" s="429"/>
      <c r="GB34" s="424"/>
      <c r="GC34" s="424"/>
      <c r="GD34" s="424"/>
      <c r="GE34" s="425"/>
      <c r="GF34" s="426"/>
      <c r="GG34" s="427"/>
      <c r="GH34" s="426"/>
      <c r="GI34" s="428"/>
      <c r="GJ34" s="429"/>
      <c r="GK34" s="424"/>
      <c r="GL34" s="424"/>
      <c r="GM34" s="424"/>
      <c r="GN34" s="425"/>
      <c r="GO34" s="426"/>
      <c r="GP34" s="427"/>
      <c r="GQ34" s="426"/>
      <c r="GR34" s="428"/>
      <c r="GS34" s="429"/>
      <c r="GT34" s="445">
        <v>42443</v>
      </c>
      <c r="GU34" s="439">
        <v>14560</v>
      </c>
      <c r="GV34" s="377" t="s">
        <v>214</v>
      </c>
      <c r="GW34" s="103"/>
      <c r="GX34" s="493" t="s">
        <v>286</v>
      </c>
      <c r="GY34" s="369">
        <v>2088</v>
      </c>
      <c r="GZ34" s="77"/>
      <c r="HA34" s="77"/>
    </row>
    <row r="35" spans="1:209" x14ac:dyDescent="0.25">
      <c r="A35"/>
      <c r="B35" s="77"/>
      <c r="C35" s="77"/>
      <c r="D35" s="35"/>
      <c r="E35" s="36"/>
      <c r="F35" s="37"/>
      <c r="G35" s="38"/>
      <c r="H35" s="39"/>
      <c r="I35" s="40"/>
      <c r="J35" s="58" t="s">
        <v>119</v>
      </c>
      <c r="K35" s="78" t="s">
        <v>42</v>
      </c>
      <c r="L35" s="106">
        <v>11420</v>
      </c>
      <c r="M35" s="80">
        <v>42426</v>
      </c>
      <c r="N35" s="442" t="s">
        <v>241</v>
      </c>
      <c r="O35" s="107">
        <v>15645</v>
      </c>
      <c r="P35" s="123">
        <f t="shared" si="1"/>
        <v>4225</v>
      </c>
      <c r="Q35" s="129">
        <v>21.5</v>
      </c>
      <c r="R35" s="129"/>
      <c r="S35" s="129"/>
      <c r="T35" s="39">
        <f t="shared" si="3"/>
        <v>336367.5</v>
      </c>
      <c r="U35" s="370" t="s">
        <v>134</v>
      </c>
      <c r="V35" s="437">
        <v>42447</v>
      </c>
      <c r="W35" s="435">
        <v>7702.5</v>
      </c>
      <c r="X35" s="424"/>
      <c r="Y35" s="425"/>
      <c r="Z35" s="426"/>
      <c r="AA35" s="427"/>
      <c r="AB35" s="426"/>
      <c r="AC35" s="428"/>
      <c r="AD35" s="429"/>
      <c r="AE35" s="424"/>
      <c r="AF35" s="424"/>
      <c r="AG35" s="424"/>
      <c r="AH35" s="425"/>
      <c r="AI35" s="426"/>
      <c r="AJ35" s="427"/>
      <c r="AK35" s="426"/>
      <c r="AL35" s="428"/>
      <c r="AM35" s="429"/>
      <c r="AN35" s="424"/>
      <c r="AO35" s="424"/>
      <c r="AP35" s="424"/>
      <c r="AQ35" s="425"/>
      <c r="AR35" s="426"/>
      <c r="AS35" s="427"/>
      <c r="AT35" s="426"/>
      <c r="AU35" s="428"/>
      <c r="AV35" s="429"/>
      <c r="AW35" s="424"/>
      <c r="AX35" s="424"/>
      <c r="AY35" s="424"/>
      <c r="AZ35" s="425"/>
      <c r="BA35" s="426"/>
      <c r="BB35" s="427"/>
      <c r="BC35" s="426"/>
      <c r="BD35" s="428"/>
      <c r="BE35" s="429"/>
      <c r="BF35" s="424"/>
      <c r="BG35" s="424"/>
      <c r="BH35" s="424"/>
      <c r="BI35" s="425"/>
      <c r="BJ35" s="426"/>
      <c r="BK35" s="427"/>
      <c r="BL35" s="426"/>
      <c r="BM35" s="428"/>
      <c r="BN35" s="429"/>
      <c r="BO35" s="424"/>
      <c r="BP35" s="424"/>
      <c r="BQ35" s="424"/>
      <c r="BR35" s="425"/>
      <c r="BS35" s="426"/>
      <c r="BT35" s="427"/>
      <c r="BU35" s="426"/>
      <c r="BV35" s="428"/>
      <c r="BW35" s="429"/>
      <c r="BX35" s="424"/>
      <c r="BY35" s="424"/>
      <c r="BZ35" s="424"/>
      <c r="CA35" s="425"/>
      <c r="CB35" s="426"/>
      <c r="CC35" s="427"/>
      <c r="CD35" s="426"/>
      <c r="CE35" s="428"/>
      <c r="CF35" s="429"/>
      <c r="CG35" s="424"/>
      <c r="CH35" s="424"/>
      <c r="CI35" s="424"/>
      <c r="CJ35" s="425"/>
      <c r="CK35" s="426"/>
      <c r="CL35" s="427"/>
      <c r="CM35" s="426"/>
      <c r="CN35" s="428"/>
      <c r="CO35" s="429"/>
      <c r="CP35" s="424"/>
      <c r="CQ35" s="424"/>
      <c r="CR35" s="424"/>
      <c r="CS35" s="425"/>
      <c r="CT35" s="426"/>
      <c r="CU35" s="427"/>
      <c r="CV35" s="426"/>
      <c r="CW35" s="428"/>
      <c r="CX35" s="429"/>
      <c r="CY35" s="424"/>
      <c r="CZ35" s="424"/>
      <c r="DA35" s="424"/>
      <c r="DB35" s="425"/>
      <c r="DC35" s="426"/>
      <c r="DD35" s="427"/>
      <c r="DE35" s="426"/>
      <c r="DF35" s="428"/>
      <c r="DG35" s="429"/>
      <c r="DH35" s="424"/>
      <c r="DI35" s="424"/>
      <c r="DJ35" s="424"/>
      <c r="DK35" s="425"/>
      <c r="DL35" s="426"/>
      <c r="DM35" s="427"/>
      <c r="DN35" s="426"/>
      <c r="DO35" s="428"/>
      <c r="DP35" s="429"/>
      <c r="DQ35" s="424"/>
      <c r="DR35" s="424"/>
      <c r="DS35" s="424"/>
      <c r="DT35" s="425"/>
      <c r="DU35" s="426"/>
      <c r="DV35" s="427"/>
      <c r="DW35" s="426"/>
      <c r="DX35" s="428"/>
      <c r="DY35" s="429"/>
      <c r="DZ35" s="424"/>
      <c r="EA35" s="424"/>
      <c r="EB35" s="424"/>
      <c r="EC35" s="425"/>
      <c r="ED35" s="426"/>
      <c r="EE35" s="427"/>
      <c r="EF35" s="426"/>
      <c r="EG35" s="428"/>
      <c r="EH35" s="429"/>
      <c r="EI35" s="424"/>
      <c r="EJ35" s="424"/>
      <c r="EK35" s="424"/>
      <c r="EL35" s="425"/>
      <c r="EM35" s="426"/>
      <c r="EN35" s="427"/>
      <c r="EO35" s="426"/>
      <c r="EP35" s="428"/>
      <c r="EQ35" s="429"/>
      <c r="ER35" s="424"/>
      <c r="ES35" s="424"/>
      <c r="ET35" s="424"/>
      <c r="EU35" s="425"/>
      <c r="EV35" s="426"/>
      <c r="EW35" s="427"/>
      <c r="EX35" s="426"/>
      <c r="EY35" s="428"/>
      <c r="EZ35" s="429"/>
      <c r="FA35" s="424"/>
      <c r="FB35" s="424"/>
      <c r="FC35" s="424"/>
      <c r="FD35" s="425"/>
      <c r="FE35" s="426"/>
      <c r="FF35" s="427"/>
      <c r="FG35" s="426"/>
      <c r="FH35" s="428"/>
      <c r="FI35" s="429"/>
      <c r="FJ35" s="424"/>
      <c r="FK35" s="424"/>
      <c r="FL35" s="424"/>
      <c r="FM35" s="425"/>
      <c r="FN35" s="426"/>
      <c r="FO35" s="427"/>
      <c r="FP35" s="426"/>
      <c r="FQ35" s="428"/>
      <c r="FR35" s="429"/>
      <c r="FS35" s="424"/>
      <c r="FT35" s="424"/>
      <c r="FU35" s="424"/>
      <c r="FV35" s="425"/>
      <c r="FW35" s="426"/>
      <c r="FX35" s="427"/>
      <c r="FY35" s="426"/>
      <c r="FZ35" s="428"/>
      <c r="GA35" s="429"/>
      <c r="GB35" s="424"/>
      <c r="GC35" s="424"/>
      <c r="GD35" s="424"/>
      <c r="GE35" s="425"/>
      <c r="GF35" s="426"/>
      <c r="GG35" s="427"/>
      <c r="GH35" s="426"/>
      <c r="GI35" s="428"/>
      <c r="GJ35" s="429"/>
      <c r="GK35" s="424"/>
      <c r="GL35" s="424"/>
      <c r="GM35" s="424"/>
      <c r="GN35" s="425"/>
      <c r="GO35" s="426"/>
      <c r="GP35" s="427"/>
      <c r="GQ35" s="426"/>
      <c r="GR35" s="428"/>
      <c r="GS35" s="429"/>
      <c r="GT35" s="445">
        <v>42447</v>
      </c>
      <c r="GU35" s="439">
        <v>14560</v>
      </c>
      <c r="GV35" s="440" t="s">
        <v>216</v>
      </c>
      <c r="GW35" s="103"/>
      <c r="GX35" s="493" t="s">
        <v>286</v>
      </c>
      <c r="GY35" s="369">
        <v>2088</v>
      </c>
      <c r="GZ35" s="77"/>
      <c r="HA35" s="77"/>
    </row>
    <row r="36" spans="1:209" ht="26.25" x14ac:dyDescent="0.25">
      <c r="A36"/>
      <c r="B36" s="77"/>
      <c r="C36" s="77"/>
      <c r="D36" s="35"/>
      <c r="E36" s="36"/>
      <c r="F36" s="37"/>
      <c r="G36" s="38"/>
      <c r="H36" s="39"/>
      <c r="I36" s="40"/>
      <c r="J36" s="58" t="s">
        <v>123</v>
      </c>
      <c r="K36" s="78" t="s">
        <v>45</v>
      </c>
      <c r="L36" s="106">
        <v>23570</v>
      </c>
      <c r="M36" s="80">
        <v>42426</v>
      </c>
      <c r="N36" s="381" t="s">
        <v>230</v>
      </c>
      <c r="O36" s="107">
        <v>28415</v>
      </c>
      <c r="P36" s="123">
        <f t="shared" si="1"/>
        <v>4845</v>
      </c>
      <c r="Q36" s="129">
        <v>21.5</v>
      </c>
      <c r="R36" s="129"/>
      <c r="S36" s="129"/>
      <c r="T36" s="39">
        <f>Q36*O36</f>
        <v>610922.5</v>
      </c>
      <c r="U36" s="370" t="s">
        <v>134</v>
      </c>
      <c r="V36" s="422">
        <v>42443</v>
      </c>
      <c r="W36" s="435">
        <v>14753.25</v>
      </c>
      <c r="X36" s="424"/>
      <c r="Y36" s="425"/>
      <c r="Z36" s="426"/>
      <c r="AA36" s="427"/>
      <c r="AB36" s="426"/>
      <c r="AC36" s="428"/>
      <c r="AD36" s="429"/>
      <c r="AE36" s="424"/>
      <c r="AF36" s="424"/>
      <c r="AG36" s="424"/>
      <c r="AH36" s="425"/>
      <c r="AI36" s="426"/>
      <c r="AJ36" s="427"/>
      <c r="AK36" s="426"/>
      <c r="AL36" s="428"/>
      <c r="AM36" s="429"/>
      <c r="AN36" s="424"/>
      <c r="AO36" s="424"/>
      <c r="AP36" s="424"/>
      <c r="AQ36" s="425"/>
      <c r="AR36" s="426"/>
      <c r="AS36" s="427"/>
      <c r="AT36" s="426"/>
      <c r="AU36" s="428"/>
      <c r="AV36" s="429"/>
      <c r="AW36" s="424"/>
      <c r="AX36" s="424"/>
      <c r="AY36" s="424"/>
      <c r="AZ36" s="425"/>
      <c r="BA36" s="426"/>
      <c r="BB36" s="427"/>
      <c r="BC36" s="426"/>
      <c r="BD36" s="428"/>
      <c r="BE36" s="429"/>
      <c r="BF36" s="424"/>
      <c r="BG36" s="424"/>
      <c r="BH36" s="424"/>
      <c r="BI36" s="425"/>
      <c r="BJ36" s="426"/>
      <c r="BK36" s="427"/>
      <c r="BL36" s="426"/>
      <c r="BM36" s="428"/>
      <c r="BN36" s="429"/>
      <c r="BO36" s="424"/>
      <c r="BP36" s="424"/>
      <c r="BQ36" s="424"/>
      <c r="BR36" s="425"/>
      <c r="BS36" s="426"/>
      <c r="BT36" s="427"/>
      <c r="BU36" s="426"/>
      <c r="BV36" s="428"/>
      <c r="BW36" s="429"/>
      <c r="BX36" s="424"/>
      <c r="BY36" s="424"/>
      <c r="BZ36" s="424"/>
      <c r="CA36" s="425"/>
      <c r="CB36" s="426"/>
      <c r="CC36" s="427"/>
      <c r="CD36" s="426"/>
      <c r="CE36" s="428"/>
      <c r="CF36" s="429"/>
      <c r="CG36" s="424"/>
      <c r="CH36" s="424"/>
      <c r="CI36" s="424"/>
      <c r="CJ36" s="425"/>
      <c r="CK36" s="426"/>
      <c r="CL36" s="427"/>
      <c r="CM36" s="426"/>
      <c r="CN36" s="428"/>
      <c r="CO36" s="429"/>
      <c r="CP36" s="424"/>
      <c r="CQ36" s="424"/>
      <c r="CR36" s="424"/>
      <c r="CS36" s="425"/>
      <c r="CT36" s="426"/>
      <c r="CU36" s="427"/>
      <c r="CV36" s="426"/>
      <c r="CW36" s="428"/>
      <c r="CX36" s="429"/>
      <c r="CY36" s="424"/>
      <c r="CZ36" s="424"/>
      <c r="DA36" s="424"/>
      <c r="DB36" s="425"/>
      <c r="DC36" s="426"/>
      <c r="DD36" s="427"/>
      <c r="DE36" s="426"/>
      <c r="DF36" s="428"/>
      <c r="DG36" s="429"/>
      <c r="DH36" s="424"/>
      <c r="DI36" s="424"/>
      <c r="DJ36" s="424"/>
      <c r="DK36" s="425"/>
      <c r="DL36" s="426"/>
      <c r="DM36" s="427"/>
      <c r="DN36" s="426"/>
      <c r="DO36" s="428"/>
      <c r="DP36" s="429"/>
      <c r="DQ36" s="424"/>
      <c r="DR36" s="424"/>
      <c r="DS36" s="424"/>
      <c r="DT36" s="425"/>
      <c r="DU36" s="426"/>
      <c r="DV36" s="427"/>
      <c r="DW36" s="426"/>
      <c r="DX36" s="428"/>
      <c r="DY36" s="429"/>
      <c r="DZ36" s="424"/>
      <c r="EA36" s="424"/>
      <c r="EB36" s="424"/>
      <c r="EC36" s="425"/>
      <c r="ED36" s="426"/>
      <c r="EE36" s="427"/>
      <c r="EF36" s="426"/>
      <c r="EG36" s="428"/>
      <c r="EH36" s="429"/>
      <c r="EI36" s="424"/>
      <c r="EJ36" s="424"/>
      <c r="EK36" s="424"/>
      <c r="EL36" s="425"/>
      <c r="EM36" s="426"/>
      <c r="EN36" s="427"/>
      <c r="EO36" s="426"/>
      <c r="EP36" s="428"/>
      <c r="EQ36" s="429"/>
      <c r="ER36" s="424"/>
      <c r="ES36" s="424"/>
      <c r="ET36" s="424"/>
      <c r="EU36" s="425"/>
      <c r="EV36" s="426"/>
      <c r="EW36" s="427"/>
      <c r="EX36" s="426"/>
      <c r="EY36" s="428"/>
      <c r="EZ36" s="429"/>
      <c r="FA36" s="424"/>
      <c r="FB36" s="424"/>
      <c r="FC36" s="424"/>
      <c r="FD36" s="425"/>
      <c r="FE36" s="426"/>
      <c r="FF36" s="427"/>
      <c r="FG36" s="426"/>
      <c r="FH36" s="428"/>
      <c r="FI36" s="429"/>
      <c r="FJ36" s="424"/>
      <c r="FK36" s="424"/>
      <c r="FL36" s="424"/>
      <c r="FM36" s="425"/>
      <c r="FN36" s="426"/>
      <c r="FO36" s="427"/>
      <c r="FP36" s="426"/>
      <c r="FQ36" s="428"/>
      <c r="FR36" s="429"/>
      <c r="FS36" s="424"/>
      <c r="FT36" s="424"/>
      <c r="FU36" s="424"/>
      <c r="FV36" s="425"/>
      <c r="FW36" s="426"/>
      <c r="FX36" s="427"/>
      <c r="FY36" s="426"/>
      <c r="FZ36" s="428"/>
      <c r="GA36" s="429"/>
      <c r="GB36" s="424"/>
      <c r="GC36" s="424"/>
      <c r="GD36" s="424"/>
      <c r="GE36" s="425"/>
      <c r="GF36" s="426"/>
      <c r="GG36" s="427"/>
      <c r="GH36" s="426"/>
      <c r="GI36" s="428"/>
      <c r="GJ36" s="429"/>
      <c r="GK36" s="424"/>
      <c r="GL36" s="424"/>
      <c r="GM36" s="424"/>
      <c r="GN36" s="425"/>
      <c r="GO36" s="426"/>
      <c r="GP36" s="427"/>
      <c r="GQ36" s="426"/>
      <c r="GR36" s="428"/>
      <c r="GS36" s="429"/>
      <c r="GT36" s="444">
        <v>42443</v>
      </c>
      <c r="GU36" s="439">
        <v>18480</v>
      </c>
      <c r="GV36" s="440" t="s">
        <v>215</v>
      </c>
      <c r="GW36" s="103"/>
      <c r="GX36" s="493" t="s">
        <v>287</v>
      </c>
      <c r="GY36" s="369">
        <v>3944</v>
      </c>
      <c r="GZ36" s="77"/>
      <c r="HA36" s="77"/>
    </row>
    <row r="37" spans="1:209" x14ac:dyDescent="0.25">
      <c r="A37"/>
      <c r="B37" s="77"/>
      <c r="C37" s="77"/>
      <c r="D37" s="35"/>
      <c r="E37" s="36"/>
      <c r="F37" s="37"/>
      <c r="G37" s="38"/>
      <c r="H37" s="39"/>
      <c r="I37" s="40"/>
      <c r="J37" s="58" t="s">
        <v>119</v>
      </c>
      <c r="K37" s="78" t="s">
        <v>39</v>
      </c>
      <c r="L37" s="106">
        <v>23130</v>
      </c>
      <c r="M37" s="80">
        <v>42428</v>
      </c>
      <c r="N37" s="373" t="s">
        <v>265</v>
      </c>
      <c r="O37" s="107">
        <v>29005</v>
      </c>
      <c r="P37" s="123">
        <f t="shared" si="1"/>
        <v>5875</v>
      </c>
      <c r="Q37" s="129">
        <v>21.5</v>
      </c>
      <c r="R37" s="129"/>
      <c r="S37" s="129"/>
      <c r="T37" s="39">
        <f>Q37*O37</f>
        <v>623607.5</v>
      </c>
      <c r="U37" s="370" t="s">
        <v>134</v>
      </c>
      <c r="V37" s="422">
        <v>42451</v>
      </c>
      <c r="W37" s="435">
        <v>15405</v>
      </c>
      <c r="X37" s="424"/>
      <c r="Y37" s="425"/>
      <c r="Z37" s="426"/>
      <c r="AA37" s="427"/>
      <c r="AB37" s="426"/>
      <c r="AC37" s="428"/>
      <c r="AD37" s="429"/>
      <c r="AE37" s="424"/>
      <c r="AF37" s="424"/>
      <c r="AG37" s="424"/>
      <c r="AH37" s="425"/>
      <c r="AI37" s="426"/>
      <c r="AJ37" s="427"/>
      <c r="AK37" s="426"/>
      <c r="AL37" s="428"/>
      <c r="AM37" s="429"/>
      <c r="AN37" s="424"/>
      <c r="AO37" s="424"/>
      <c r="AP37" s="424"/>
      <c r="AQ37" s="425"/>
      <c r="AR37" s="426"/>
      <c r="AS37" s="427"/>
      <c r="AT37" s="426"/>
      <c r="AU37" s="428"/>
      <c r="AV37" s="429"/>
      <c r="AW37" s="424"/>
      <c r="AX37" s="424"/>
      <c r="AY37" s="424"/>
      <c r="AZ37" s="425"/>
      <c r="BA37" s="426"/>
      <c r="BB37" s="427"/>
      <c r="BC37" s="426"/>
      <c r="BD37" s="428"/>
      <c r="BE37" s="429"/>
      <c r="BF37" s="424"/>
      <c r="BG37" s="424"/>
      <c r="BH37" s="424"/>
      <c r="BI37" s="425"/>
      <c r="BJ37" s="426"/>
      <c r="BK37" s="427"/>
      <c r="BL37" s="426"/>
      <c r="BM37" s="428"/>
      <c r="BN37" s="429"/>
      <c r="BO37" s="424"/>
      <c r="BP37" s="424"/>
      <c r="BQ37" s="424"/>
      <c r="BR37" s="425"/>
      <c r="BS37" s="426"/>
      <c r="BT37" s="427"/>
      <c r="BU37" s="426"/>
      <c r="BV37" s="428"/>
      <c r="BW37" s="429"/>
      <c r="BX37" s="424"/>
      <c r="BY37" s="424"/>
      <c r="BZ37" s="424"/>
      <c r="CA37" s="425"/>
      <c r="CB37" s="426"/>
      <c r="CC37" s="427"/>
      <c r="CD37" s="426"/>
      <c r="CE37" s="428"/>
      <c r="CF37" s="429"/>
      <c r="CG37" s="424"/>
      <c r="CH37" s="424"/>
      <c r="CI37" s="424"/>
      <c r="CJ37" s="425"/>
      <c r="CK37" s="426"/>
      <c r="CL37" s="427"/>
      <c r="CM37" s="426"/>
      <c r="CN37" s="428"/>
      <c r="CO37" s="429"/>
      <c r="CP37" s="424"/>
      <c r="CQ37" s="424"/>
      <c r="CR37" s="424"/>
      <c r="CS37" s="425"/>
      <c r="CT37" s="426"/>
      <c r="CU37" s="427"/>
      <c r="CV37" s="426"/>
      <c r="CW37" s="428"/>
      <c r="CX37" s="429"/>
      <c r="CY37" s="424"/>
      <c r="CZ37" s="424"/>
      <c r="DA37" s="424"/>
      <c r="DB37" s="425"/>
      <c r="DC37" s="426"/>
      <c r="DD37" s="427"/>
      <c r="DE37" s="426"/>
      <c r="DF37" s="428"/>
      <c r="DG37" s="429"/>
      <c r="DH37" s="424"/>
      <c r="DI37" s="424"/>
      <c r="DJ37" s="424"/>
      <c r="DK37" s="425"/>
      <c r="DL37" s="426"/>
      <c r="DM37" s="427"/>
      <c r="DN37" s="426"/>
      <c r="DO37" s="428"/>
      <c r="DP37" s="429"/>
      <c r="DQ37" s="424"/>
      <c r="DR37" s="424"/>
      <c r="DS37" s="424"/>
      <c r="DT37" s="425"/>
      <c r="DU37" s="426"/>
      <c r="DV37" s="427"/>
      <c r="DW37" s="426"/>
      <c r="DX37" s="428"/>
      <c r="DY37" s="429"/>
      <c r="DZ37" s="424"/>
      <c r="EA37" s="424"/>
      <c r="EB37" s="424"/>
      <c r="EC37" s="425"/>
      <c r="ED37" s="426"/>
      <c r="EE37" s="427"/>
      <c r="EF37" s="426"/>
      <c r="EG37" s="428"/>
      <c r="EH37" s="429"/>
      <c r="EI37" s="424"/>
      <c r="EJ37" s="424"/>
      <c r="EK37" s="424"/>
      <c r="EL37" s="425"/>
      <c r="EM37" s="426"/>
      <c r="EN37" s="427"/>
      <c r="EO37" s="426"/>
      <c r="EP37" s="428"/>
      <c r="EQ37" s="429"/>
      <c r="ER37" s="424"/>
      <c r="ES37" s="424"/>
      <c r="ET37" s="424"/>
      <c r="EU37" s="425"/>
      <c r="EV37" s="426"/>
      <c r="EW37" s="427"/>
      <c r="EX37" s="426"/>
      <c r="EY37" s="428"/>
      <c r="EZ37" s="429"/>
      <c r="FA37" s="424"/>
      <c r="FB37" s="424"/>
      <c r="FC37" s="424"/>
      <c r="FD37" s="425"/>
      <c r="FE37" s="426"/>
      <c r="FF37" s="427"/>
      <c r="FG37" s="426"/>
      <c r="FH37" s="428"/>
      <c r="FI37" s="429"/>
      <c r="FJ37" s="424"/>
      <c r="FK37" s="424"/>
      <c r="FL37" s="424"/>
      <c r="FM37" s="425"/>
      <c r="FN37" s="426"/>
      <c r="FO37" s="427"/>
      <c r="FP37" s="426"/>
      <c r="FQ37" s="428"/>
      <c r="FR37" s="429"/>
      <c r="FS37" s="424"/>
      <c r="FT37" s="424"/>
      <c r="FU37" s="424"/>
      <c r="FV37" s="425"/>
      <c r="FW37" s="426"/>
      <c r="FX37" s="427"/>
      <c r="FY37" s="426"/>
      <c r="FZ37" s="428"/>
      <c r="GA37" s="429"/>
      <c r="GB37" s="424"/>
      <c r="GC37" s="424"/>
      <c r="GD37" s="424"/>
      <c r="GE37" s="425"/>
      <c r="GF37" s="426"/>
      <c r="GG37" s="427"/>
      <c r="GH37" s="426"/>
      <c r="GI37" s="428"/>
      <c r="GJ37" s="429"/>
      <c r="GK37" s="424"/>
      <c r="GL37" s="424"/>
      <c r="GM37" s="424"/>
      <c r="GN37" s="425"/>
      <c r="GO37" s="426"/>
      <c r="GP37" s="427"/>
      <c r="GQ37" s="426"/>
      <c r="GR37" s="428"/>
      <c r="GS37" s="429"/>
      <c r="GT37" s="431">
        <v>42457</v>
      </c>
      <c r="GU37" s="439">
        <v>18480</v>
      </c>
      <c r="GV37" s="377" t="s">
        <v>232</v>
      </c>
      <c r="GW37" s="103"/>
      <c r="GX37" s="493" t="s">
        <v>287</v>
      </c>
      <c r="GY37" s="369">
        <v>3944</v>
      </c>
      <c r="GZ37" s="77"/>
      <c r="HA37" s="77"/>
    </row>
    <row r="38" spans="1:209" x14ac:dyDescent="0.25">
      <c r="A38"/>
      <c r="B38" s="77"/>
      <c r="C38" s="77"/>
      <c r="D38" s="35"/>
      <c r="E38" s="36"/>
      <c r="F38" s="37"/>
      <c r="G38" s="38"/>
      <c r="H38" s="39"/>
      <c r="I38" s="40"/>
      <c r="J38" s="58" t="s">
        <v>119</v>
      </c>
      <c r="K38" s="78" t="s">
        <v>43</v>
      </c>
      <c r="L38" s="106">
        <v>22500</v>
      </c>
      <c r="M38" s="80">
        <v>42429</v>
      </c>
      <c r="N38" s="373" t="s">
        <v>266</v>
      </c>
      <c r="O38" s="107">
        <v>28065</v>
      </c>
      <c r="P38" s="123">
        <f t="shared" si="1"/>
        <v>5565</v>
      </c>
      <c r="Q38" s="129">
        <v>21.5</v>
      </c>
      <c r="R38" s="129"/>
      <c r="S38" s="129"/>
      <c r="T38" s="39">
        <f t="shared" si="0"/>
        <v>603397.5</v>
      </c>
      <c r="U38" s="443" t="s">
        <v>134</v>
      </c>
      <c r="V38" s="422">
        <v>42457</v>
      </c>
      <c r="W38" s="438">
        <v>14812.5</v>
      </c>
      <c r="X38" s="424"/>
      <c r="Y38" s="425"/>
      <c r="Z38" s="426"/>
      <c r="AA38" s="427"/>
      <c r="AB38" s="426"/>
      <c r="AC38" s="428"/>
      <c r="AD38" s="429"/>
      <c r="AE38" s="424"/>
      <c r="AF38" s="424"/>
      <c r="AG38" s="424"/>
      <c r="AH38" s="425"/>
      <c r="AI38" s="426"/>
      <c r="AJ38" s="427"/>
      <c r="AK38" s="426"/>
      <c r="AL38" s="428"/>
      <c r="AM38" s="429"/>
      <c r="AN38" s="424"/>
      <c r="AO38" s="424"/>
      <c r="AP38" s="424"/>
      <c r="AQ38" s="425"/>
      <c r="AR38" s="426"/>
      <c r="AS38" s="427"/>
      <c r="AT38" s="426"/>
      <c r="AU38" s="428"/>
      <c r="AV38" s="429"/>
      <c r="AW38" s="424"/>
      <c r="AX38" s="424"/>
      <c r="AY38" s="424"/>
      <c r="AZ38" s="425"/>
      <c r="BA38" s="426"/>
      <c r="BB38" s="427"/>
      <c r="BC38" s="426"/>
      <c r="BD38" s="428"/>
      <c r="BE38" s="429"/>
      <c r="BF38" s="424"/>
      <c r="BG38" s="424"/>
      <c r="BH38" s="424"/>
      <c r="BI38" s="425"/>
      <c r="BJ38" s="426"/>
      <c r="BK38" s="427"/>
      <c r="BL38" s="426"/>
      <c r="BM38" s="428"/>
      <c r="BN38" s="429"/>
      <c r="BO38" s="424"/>
      <c r="BP38" s="424"/>
      <c r="BQ38" s="424"/>
      <c r="BR38" s="425"/>
      <c r="BS38" s="426"/>
      <c r="BT38" s="427"/>
      <c r="BU38" s="426"/>
      <c r="BV38" s="428"/>
      <c r="BW38" s="429"/>
      <c r="BX38" s="424"/>
      <c r="BY38" s="424"/>
      <c r="BZ38" s="424"/>
      <c r="CA38" s="425"/>
      <c r="CB38" s="426"/>
      <c r="CC38" s="427"/>
      <c r="CD38" s="426"/>
      <c r="CE38" s="428"/>
      <c r="CF38" s="429"/>
      <c r="CG38" s="424"/>
      <c r="CH38" s="424"/>
      <c r="CI38" s="424"/>
      <c r="CJ38" s="425"/>
      <c r="CK38" s="426"/>
      <c r="CL38" s="427"/>
      <c r="CM38" s="426"/>
      <c r="CN38" s="428"/>
      <c r="CO38" s="429"/>
      <c r="CP38" s="424"/>
      <c r="CQ38" s="424"/>
      <c r="CR38" s="424"/>
      <c r="CS38" s="425"/>
      <c r="CT38" s="426"/>
      <c r="CU38" s="427"/>
      <c r="CV38" s="426"/>
      <c r="CW38" s="428"/>
      <c r="CX38" s="429"/>
      <c r="CY38" s="424"/>
      <c r="CZ38" s="424"/>
      <c r="DA38" s="424"/>
      <c r="DB38" s="425"/>
      <c r="DC38" s="426"/>
      <c r="DD38" s="427"/>
      <c r="DE38" s="426"/>
      <c r="DF38" s="428"/>
      <c r="DG38" s="429"/>
      <c r="DH38" s="424"/>
      <c r="DI38" s="424"/>
      <c r="DJ38" s="424"/>
      <c r="DK38" s="425"/>
      <c r="DL38" s="426"/>
      <c r="DM38" s="427"/>
      <c r="DN38" s="426"/>
      <c r="DO38" s="428"/>
      <c r="DP38" s="429"/>
      <c r="DQ38" s="424"/>
      <c r="DR38" s="424"/>
      <c r="DS38" s="424"/>
      <c r="DT38" s="425"/>
      <c r="DU38" s="426"/>
      <c r="DV38" s="427"/>
      <c r="DW38" s="426"/>
      <c r="DX38" s="428"/>
      <c r="DY38" s="429"/>
      <c r="DZ38" s="424"/>
      <c r="EA38" s="424"/>
      <c r="EB38" s="424"/>
      <c r="EC38" s="425"/>
      <c r="ED38" s="426"/>
      <c r="EE38" s="427"/>
      <c r="EF38" s="426"/>
      <c r="EG38" s="428"/>
      <c r="EH38" s="429"/>
      <c r="EI38" s="424"/>
      <c r="EJ38" s="424"/>
      <c r="EK38" s="424"/>
      <c r="EL38" s="425"/>
      <c r="EM38" s="426"/>
      <c r="EN38" s="427"/>
      <c r="EO38" s="426"/>
      <c r="EP38" s="428"/>
      <c r="EQ38" s="429"/>
      <c r="ER38" s="424"/>
      <c r="ES38" s="424"/>
      <c r="ET38" s="424"/>
      <c r="EU38" s="425"/>
      <c r="EV38" s="426"/>
      <c r="EW38" s="427"/>
      <c r="EX38" s="426"/>
      <c r="EY38" s="428"/>
      <c r="EZ38" s="429"/>
      <c r="FA38" s="424"/>
      <c r="FB38" s="424"/>
      <c r="FC38" s="424"/>
      <c r="FD38" s="425"/>
      <c r="FE38" s="426"/>
      <c r="FF38" s="427"/>
      <c r="FG38" s="426"/>
      <c r="FH38" s="428"/>
      <c r="FI38" s="429"/>
      <c r="FJ38" s="424"/>
      <c r="FK38" s="424"/>
      <c r="FL38" s="424"/>
      <c r="FM38" s="425"/>
      <c r="FN38" s="426"/>
      <c r="FO38" s="427"/>
      <c r="FP38" s="426"/>
      <c r="FQ38" s="428"/>
      <c r="FR38" s="429"/>
      <c r="FS38" s="424"/>
      <c r="FT38" s="424"/>
      <c r="FU38" s="424"/>
      <c r="FV38" s="425"/>
      <c r="FW38" s="426"/>
      <c r="FX38" s="427"/>
      <c r="FY38" s="426"/>
      <c r="FZ38" s="428"/>
      <c r="GA38" s="429"/>
      <c r="GB38" s="424"/>
      <c r="GC38" s="424"/>
      <c r="GD38" s="424"/>
      <c r="GE38" s="425"/>
      <c r="GF38" s="426"/>
      <c r="GG38" s="427"/>
      <c r="GH38" s="426"/>
      <c r="GI38" s="428"/>
      <c r="GJ38" s="429"/>
      <c r="GK38" s="424"/>
      <c r="GL38" s="424"/>
      <c r="GM38" s="424"/>
      <c r="GN38" s="425"/>
      <c r="GO38" s="426"/>
      <c r="GP38" s="427"/>
      <c r="GQ38" s="426"/>
      <c r="GR38" s="428"/>
      <c r="GS38" s="429"/>
      <c r="GT38" s="431">
        <v>42457</v>
      </c>
      <c r="GU38" s="439">
        <v>18480</v>
      </c>
      <c r="GV38" s="377" t="s">
        <v>233</v>
      </c>
      <c r="GW38" s="103"/>
      <c r="GX38" s="493" t="s">
        <v>287</v>
      </c>
      <c r="GY38" s="369">
        <v>3944</v>
      </c>
      <c r="GZ38" s="77"/>
      <c r="HA38" s="77"/>
    </row>
    <row r="39" spans="1:209" x14ac:dyDescent="0.25">
      <c r="A39"/>
      <c r="B39" s="77"/>
      <c r="C39" s="77"/>
      <c r="D39" s="35"/>
      <c r="E39" s="36"/>
      <c r="F39" s="37"/>
      <c r="G39" s="38"/>
      <c r="H39" s="39"/>
      <c r="I39" s="40"/>
      <c r="J39" s="58"/>
      <c r="K39" s="78"/>
      <c r="L39" s="106"/>
      <c r="M39" s="80"/>
      <c r="N39" s="81"/>
      <c r="O39" s="107"/>
      <c r="P39" s="123">
        <f t="shared" si="1"/>
        <v>0</v>
      </c>
      <c r="Q39" s="129"/>
      <c r="R39" s="129"/>
      <c r="S39" s="142"/>
      <c r="T39" s="39">
        <f t="shared" si="0"/>
        <v>0</v>
      </c>
      <c r="U39" s="358"/>
      <c r="V39" s="392"/>
      <c r="W39" s="404"/>
      <c r="X39" s="95"/>
      <c r="Y39" s="96"/>
      <c r="Z39" s="97"/>
      <c r="AA39" s="98"/>
      <c r="AB39" s="97"/>
      <c r="AC39" s="99"/>
      <c r="AD39" s="100"/>
      <c r="AE39" s="95"/>
      <c r="AF39" s="95"/>
      <c r="AG39" s="95"/>
      <c r="AH39" s="96"/>
      <c r="AI39" s="97"/>
      <c r="AJ39" s="98"/>
      <c r="AK39" s="97"/>
      <c r="AL39" s="99"/>
      <c r="AM39" s="100"/>
      <c r="AN39" s="95"/>
      <c r="AO39" s="95"/>
      <c r="AP39" s="95"/>
      <c r="AQ39" s="96"/>
      <c r="AR39" s="97"/>
      <c r="AS39" s="98"/>
      <c r="AT39" s="97"/>
      <c r="AU39" s="99"/>
      <c r="AV39" s="100"/>
      <c r="AW39" s="95"/>
      <c r="AX39" s="95"/>
      <c r="AY39" s="95"/>
      <c r="AZ39" s="96"/>
      <c r="BA39" s="97"/>
      <c r="BB39" s="98"/>
      <c r="BC39" s="97"/>
      <c r="BD39" s="99"/>
      <c r="BE39" s="100"/>
      <c r="BF39" s="95"/>
      <c r="BG39" s="95"/>
      <c r="BH39" s="95"/>
      <c r="BI39" s="96"/>
      <c r="BJ39" s="97"/>
      <c r="BK39" s="98"/>
      <c r="BL39" s="97"/>
      <c r="BM39" s="99"/>
      <c r="BN39" s="100"/>
      <c r="BO39" s="95"/>
      <c r="BP39" s="95"/>
      <c r="BQ39" s="95"/>
      <c r="BR39" s="96"/>
      <c r="BS39" s="97"/>
      <c r="BT39" s="98"/>
      <c r="BU39" s="97"/>
      <c r="BV39" s="99"/>
      <c r="BW39" s="100"/>
      <c r="BX39" s="95"/>
      <c r="BY39" s="95"/>
      <c r="BZ39" s="95"/>
      <c r="CA39" s="96"/>
      <c r="CB39" s="97"/>
      <c r="CC39" s="98"/>
      <c r="CD39" s="97"/>
      <c r="CE39" s="99"/>
      <c r="CF39" s="100"/>
      <c r="CG39" s="95"/>
      <c r="CH39" s="95"/>
      <c r="CI39" s="95"/>
      <c r="CJ39" s="96"/>
      <c r="CK39" s="97"/>
      <c r="CL39" s="98"/>
      <c r="CM39" s="97"/>
      <c r="CN39" s="99"/>
      <c r="CO39" s="100"/>
      <c r="CP39" s="95"/>
      <c r="CQ39" s="95"/>
      <c r="CR39" s="95"/>
      <c r="CS39" s="96"/>
      <c r="CT39" s="97"/>
      <c r="CU39" s="98"/>
      <c r="CV39" s="97"/>
      <c r="CW39" s="99"/>
      <c r="CX39" s="100"/>
      <c r="CY39" s="95"/>
      <c r="CZ39" s="95"/>
      <c r="DA39" s="95"/>
      <c r="DB39" s="96"/>
      <c r="DC39" s="97"/>
      <c r="DD39" s="98"/>
      <c r="DE39" s="97"/>
      <c r="DF39" s="99"/>
      <c r="DG39" s="100"/>
      <c r="DH39" s="95"/>
      <c r="DI39" s="95"/>
      <c r="DJ39" s="95"/>
      <c r="DK39" s="96"/>
      <c r="DL39" s="97"/>
      <c r="DM39" s="98"/>
      <c r="DN39" s="97"/>
      <c r="DO39" s="99"/>
      <c r="DP39" s="100"/>
      <c r="DQ39" s="95"/>
      <c r="DR39" s="95"/>
      <c r="DS39" s="95"/>
      <c r="DT39" s="96"/>
      <c r="DU39" s="97"/>
      <c r="DV39" s="98"/>
      <c r="DW39" s="97"/>
      <c r="DX39" s="99"/>
      <c r="DY39" s="100"/>
      <c r="DZ39" s="95"/>
      <c r="EA39" s="95"/>
      <c r="EB39" s="95"/>
      <c r="EC39" s="96"/>
      <c r="ED39" s="97"/>
      <c r="EE39" s="98"/>
      <c r="EF39" s="97"/>
      <c r="EG39" s="99"/>
      <c r="EH39" s="100"/>
      <c r="EI39" s="95"/>
      <c r="EJ39" s="95"/>
      <c r="EK39" s="95"/>
      <c r="EL39" s="96"/>
      <c r="EM39" s="97"/>
      <c r="EN39" s="98"/>
      <c r="EO39" s="97"/>
      <c r="EP39" s="99"/>
      <c r="EQ39" s="100"/>
      <c r="ER39" s="95"/>
      <c r="ES39" s="95"/>
      <c r="ET39" s="95"/>
      <c r="EU39" s="96"/>
      <c r="EV39" s="97"/>
      <c r="EW39" s="98"/>
      <c r="EX39" s="97"/>
      <c r="EY39" s="99"/>
      <c r="EZ39" s="100"/>
      <c r="FA39" s="95"/>
      <c r="FB39" s="95"/>
      <c r="FC39" s="95"/>
      <c r="FD39" s="96"/>
      <c r="FE39" s="97"/>
      <c r="FF39" s="98"/>
      <c r="FG39" s="97"/>
      <c r="FH39" s="99"/>
      <c r="FI39" s="100"/>
      <c r="FJ39" s="95"/>
      <c r="FK39" s="95"/>
      <c r="FL39" s="95"/>
      <c r="FM39" s="96"/>
      <c r="FN39" s="97"/>
      <c r="FO39" s="98"/>
      <c r="FP39" s="97"/>
      <c r="FQ39" s="99"/>
      <c r="FR39" s="100"/>
      <c r="FS39" s="95"/>
      <c r="FT39" s="95"/>
      <c r="FU39" s="95"/>
      <c r="FV39" s="96"/>
      <c r="FW39" s="97"/>
      <c r="FX39" s="98"/>
      <c r="FY39" s="97"/>
      <c r="FZ39" s="99"/>
      <c r="GA39" s="100"/>
      <c r="GB39" s="95"/>
      <c r="GC39" s="95"/>
      <c r="GD39" s="95"/>
      <c r="GE39" s="96"/>
      <c r="GF39" s="97"/>
      <c r="GG39" s="98"/>
      <c r="GH39" s="97"/>
      <c r="GI39" s="99"/>
      <c r="GJ39" s="100"/>
      <c r="GK39" s="95"/>
      <c r="GL39" s="95"/>
      <c r="GM39" s="95"/>
      <c r="GN39" s="96"/>
      <c r="GO39" s="97"/>
      <c r="GP39" s="98"/>
      <c r="GQ39" s="97"/>
      <c r="GR39" s="99"/>
      <c r="GS39" s="100"/>
      <c r="GT39" s="399"/>
      <c r="GU39" s="83"/>
      <c r="GV39" s="103"/>
      <c r="GW39" s="103"/>
      <c r="GX39" s="493"/>
      <c r="GY39" s="369"/>
      <c r="GZ39" s="77"/>
    </row>
    <row r="40" spans="1:209" x14ac:dyDescent="0.25">
      <c r="A40"/>
      <c r="B40" s="77"/>
      <c r="C40" s="77"/>
      <c r="D40" s="35"/>
      <c r="E40" s="36"/>
      <c r="F40" s="37"/>
      <c r="G40" s="38"/>
      <c r="H40" s="39"/>
      <c r="I40" s="40"/>
      <c r="J40" s="143"/>
      <c r="K40" s="78"/>
      <c r="L40" s="106"/>
      <c r="M40" s="80"/>
      <c r="N40" s="81"/>
      <c r="O40" s="107"/>
      <c r="P40" s="123">
        <f t="shared" si="1"/>
        <v>0</v>
      </c>
      <c r="Q40" s="129"/>
      <c r="R40" s="129"/>
      <c r="S40" s="129"/>
      <c r="T40" s="39">
        <f t="shared" si="0"/>
        <v>0</v>
      </c>
      <c r="U40" s="358"/>
      <c r="V40" s="392"/>
      <c r="W40" s="404"/>
      <c r="X40" s="95"/>
      <c r="Y40" s="96"/>
      <c r="Z40" s="97"/>
      <c r="AA40" s="98"/>
      <c r="AB40" s="97"/>
      <c r="AC40" s="99"/>
      <c r="AD40" s="100"/>
      <c r="AE40" s="95"/>
      <c r="AF40" s="95"/>
      <c r="AG40" s="95"/>
      <c r="AH40" s="96"/>
      <c r="AI40" s="97"/>
      <c r="AJ40" s="98"/>
      <c r="AK40" s="97"/>
      <c r="AL40" s="99"/>
      <c r="AM40" s="100"/>
      <c r="AN40" s="95"/>
      <c r="AO40" s="95"/>
      <c r="AP40" s="95"/>
      <c r="AQ40" s="96"/>
      <c r="AR40" s="97"/>
      <c r="AS40" s="98"/>
      <c r="AT40" s="97"/>
      <c r="AU40" s="99"/>
      <c r="AV40" s="100"/>
      <c r="AW40" s="95"/>
      <c r="AX40" s="95"/>
      <c r="AY40" s="95"/>
      <c r="AZ40" s="96"/>
      <c r="BA40" s="97"/>
      <c r="BB40" s="98"/>
      <c r="BC40" s="97"/>
      <c r="BD40" s="99"/>
      <c r="BE40" s="100"/>
      <c r="BF40" s="95"/>
      <c r="BG40" s="95"/>
      <c r="BH40" s="95"/>
      <c r="BI40" s="96"/>
      <c r="BJ40" s="97"/>
      <c r="BK40" s="98"/>
      <c r="BL40" s="97"/>
      <c r="BM40" s="99"/>
      <c r="BN40" s="100"/>
      <c r="BO40" s="95"/>
      <c r="BP40" s="95"/>
      <c r="BQ40" s="95"/>
      <c r="BR40" s="96"/>
      <c r="BS40" s="97"/>
      <c r="BT40" s="98"/>
      <c r="BU40" s="97"/>
      <c r="BV40" s="99"/>
      <c r="BW40" s="100"/>
      <c r="BX40" s="95"/>
      <c r="BY40" s="95"/>
      <c r="BZ40" s="95"/>
      <c r="CA40" s="96"/>
      <c r="CB40" s="97"/>
      <c r="CC40" s="98"/>
      <c r="CD40" s="97"/>
      <c r="CE40" s="99"/>
      <c r="CF40" s="100"/>
      <c r="CG40" s="95"/>
      <c r="CH40" s="95"/>
      <c r="CI40" s="95"/>
      <c r="CJ40" s="96"/>
      <c r="CK40" s="97"/>
      <c r="CL40" s="98"/>
      <c r="CM40" s="97"/>
      <c r="CN40" s="99"/>
      <c r="CO40" s="100"/>
      <c r="CP40" s="95"/>
      <c r="CQ40" s="95"/>
      <c r="CR40" s="95"/>
      <c r="CS40" s="96"/>
      <c r="CT40" s="97"/>
      <c r="CU40" s="98"/>
      <c r="CV40" s="97"/>
      <c r="CW40" s="99"/>
      <c r="CX40" s="100"/>
      <c r="CY40" s="95"/>
      <c r="CZ40" s="95"/>
      <c r="DA40" s="95"/>
      <c r="DB40" s="96"/>
      <c r="DC40" s="97"/>
      <c r="DD40" s="98"/>
      <c r="DE40" s="97"/>
      <c r="DF40" s="99"/>
      <c r="DG40" s="100"/>
      <c r="DH40" s="95"/>
      <c r="DI40" s="95"/>
      <c r="DJ40" s="95"/>
      <c r="DK40" s="96"/>
      <c r="DL40" s="97"/>
      <c r="DM40" s="98"/>
      <c r="DN40" s="97"/>
      <c r="DO40" s="99"/>
      <c r="DP40" s="100"/>
      <c r="DQ40" s="95"/>
      <c r="DR40" s="95"/>
      <c r="DS40" s="95"/>
      <c r="DT40" s="96"/>
      <c r="DU40" s="97"/>
      <c r="DV40" s="98"/>
      <c r="DW40" s="97"/>
      <c r="DX40" s="99"/>
      <c r="DY40" s="100"/>
      <c r="DZ40" s="95"/>
      <c r="EA40" s="95"/>
      <c r="EB40" s="95"/>
      <c r="EC40" s="96"/>
      <c r="ED40" s="97"/>
      <c r="EE40" s="98"/>
      <c r="EF40" s="97"/>
      <c r="EG40" s="99"/>
      <c r="EH40" s="100"/>
      <c r="EI40" s="95"/>
      <c r="EJ40" s="95"/>
      <c r="EK40" s="95"/>
      <c r="EL40" s="96"/>
      <c r="EM40" s="97"/>
      <c r="EN40" s="98"/>
      <c r="EO40" s="97"/>
      <c r="EP40" s="99"/>
      <c r="EQ40" s="100"/>
      <c r="ER40" s="95"/>
      <c r="ES40" s="95"/>
      <c r="ET40" s="95"/>
      <c r="EU40" s="96"/>
      <c r="EV40" s="97"/>
      <c r="EW40" s="98"/>
      <c r="EX40" s="97"/>
      <c r="EY40" s="99"/>
      <c r="EZ40" s="100"/>
      <c r="FA40" s="95"/>
      <c r="FB40" s="95"/>
      <c r="FC40" s="95"/>
      <c r="FD40" s="96"/>
      <c r="FE40" s="97"/>
      <c r="FF40" s="98"/>
      <c r="FG40" s="97"/>
      <c r="FH40" s="99"/>
      <c r="FI40" s="100"/>
      <c r="FJ40" s="95"/>
      <c r="FK40" s="95"/>
      <c r="FL40" s="95"/>
      <c r="FM40" s="96"/>
      <c r="FN40" s="97"/>
      <c r="FO40" s="98"/>
      <c r="FP40" s="97"/>
      <c r="FQ40" s="99"/>
      <c r="FR40" s="100"/>
      <c r="FS40" s="95"/>
      <c r="FT40" s="95"/>
      <c r="FU40" s="95"/>
      <c r="FV40" s="96"/>
      <c r="FW40" s="97"/>
      <c r="FX40" s="98"/>
      <c r="FY40" s="97"/>
      <c r="FZ40" s="99"/>
      <c r="GA40" s="100"/>
      <c r="GB40" s="95"/>
      <c r="GC40" s="95"/>
      <c r="GD40" s="95"/>
      <c r="GE40" s="96"/>
      <c r="GF40" s="97"/>
      <c r="GG40" s="98"/>
      <c r="GH40" s="97"/>
      <c r="GI40" s="99"/>
      <c r="GJ40" s="100"/>
      <c r="GK40" s="95"/>
      <c r="GL40" s="95"/>
      <c r="GM40" s="95"/>
      <c r="GN40" s="96"/>
      <c r="GO40" s="97"/>
      <c r="GP40" s="98"/>
      <c r="GQ40" s="97"/>
      <c r="GR40" s="99"/>
      <c r="GS40" s="100"/>
      <c r="GT40" s="399"/>
      <c r="GU40" s="83"/>
      <c r="GV40" s="144"/>
      <c r="GW40" s="144"/>
      <c r="GX40" s="493"/>
      <c r="GY40" s="369"/>
      <c r="GZ40" s="77"/>
    </row>
    <row r="41" spans="1:209" x14ac:dyDescent="0.25">
      <c r="A41"/>
      <c r="B41" s="77"/>
      <c r="C41" s="77"/>
      <c r="D41" s="35"/>
      <c r="E41" s="36"/>
      <c r="F41" s="37"/>
      <c r="G41" s="38"/>
      <c r="H41" s="39"/>
      <c r="I41" s="40"/>
      <c r="J41" s="143"/>
      <c r="K41" s="78"/>
      <c r="L41" s="106"/>
      <c r="M41" s="80"/>
      <c r="N41" s="81"/>
      <c r="O41" s="107"/>
      <c r="P41" s="123">
        <f t="shared" si="1"/>
        <v>0</v>
      </c>
      <c r="Q41" s="129"/>
      <c r="R41" s="129"/>
      <c r="S41" s="129"/>
      <c r="T41" s="39">
        <f t="shared" si="0"/>
        <v>0</v>
      </c>
      <c r="U41" s="358"/>
      <c r="V41" s="392"/>
      <c r="W41" s="404"/>
      <c r="X41" s="95"/>
      <c r="Y41" s="96"/>
      <c r="Z41" s="97"/>
      <c r="AA41" s="98"/>
      <c r="AB41" s="97"/>
      <c r="AC41" s="99"/>
      <c r="AD41" s="100"/>
      <c r="AE41" s="95"/>
      <c r="AF41" s="95"/>
      <c r="AG41" s="95"/>
      <c r="AH41" s="96"/>
      <c r="AI41" s="97"/>
      <c r="AJ41" s="98"/>
      <c r="AK41" s="97"/>
      <c r="AL41" s="99"/>
      <c r="AM41" s="100"/>
      <c r="AN41" s="95"/>
      <c r="AO41" s="95"/>
      <c r="AP41" s="95"/>
      <c r="AQ41" s="96"/>
      <c r="AR41" s="97"/>
      <c r="AS41" s="98"/>
      <c r="AT41" s="97"/>
      <c r="AU41" s="99"/>
      <c r="AV41" s="100"/>
      <c r="AW41" s="95"/>
      <c r="AX41" s="95"/>
      <c r="AY41" s="95"/>
      <c r="AZ41" s="96"/>
      <c r="BA41" s="97"/>
      <c r="BB41" s="98"/>
      <c r="BC41" s="97"/>
      <c r="BD41" s="99"/>
      <c r="BE41" s="100"/>
      <c r="BF41" s="95"/>
      <c r="BG41" s="95"/>
      <c r="BH41" s="95"/>
      <c r="BI41" s="96"/>
      <c r="BJ41" s="97"/>
      <c r="BK41" s="98"/>
      <c r="BL41" s="97"/>
      <c r="BM41" s="99"/>
      <c r="BN41" s="100"/>
      <c r="BO41" s="95"/>
      <c r="BP41" s="95"/>
      <c r="BQ41" s="95"/>
      <c r="BR41" s="96"/>
      <c r="BS41" s="97"/>
      <c r="BT41" s="98"/>
      <c r="BU41" s="97"/>
      <c r="BV41" s="99"/>
      <c r="BW41" s="100"/>
      <c r="BX41" s="95"/>
      <c r="BY41" s="95"/>
      <c r="BZ41" s="95"/>
      <c r="CA41" s="96"/>
      <c r="CB41" s="97"/>
      <c r="CC41" s="98"/>
      <c r="CD41" s="97"/>
      <c r="CE41" s="99"/>
      <c r="CF41" s="100"/>
      <c r="CG41" s="95"/>
      <c r="CH41" s="95"/>
      <c r="CI41" s="95"/>
      <c r="CJ41" s="96"/>
      <c r="CK41" s="97"/>
      <c r="CL41" s="98"/>
      <c r="CM41" s="97"/>
      <c r="CN41" s="99"/>
      <c r="CO41" s="100"/>
      <c r="CP41" s="95"/>
      <c r="CQ41" s="95"/>
      <c r="CR41" s="95"/>
      <c r="CS41" s="96"/>
      <c r="CT41" s="97"/>
      <c r="CU41" s="98"/>
      <c r="CV41" s="97"/>
      <c r="CW41" s="99"/>
      <c r="CX41" s="100"/>
      <c r="CY41" s="95"/>
      <c r="CZ41" s="95"/>
      <c r="DA41" s="95"/>
      <c r="DB41" s="96"/>
      <c r="DC41" s="97"/>
      <c r="DD41" s="98"/>
      <c r="DE41" s="97"/>
      <c r="DF41" s="99"/>
      <c r="DG41" s="100"/>
      <c r="DH41" s="95"/>
      <c r="DI41" s="95"/>
      <c r="DJ41" s="95"/>
      <c r="DK41" s="96"/>
      <c r="DL41" s="97"/>
      <c r="DM41" s="98"/>
      <c r="DN41" s="97"/>
      <c r="DO41" s="99"/>
      <c r="DP41" s="100"/>
      <c r="DQ41" s="95"/>
      <c r="DR41" s="95"/>
      <c r="DS41" s="95"/>
      <c r="DT41" s="96"/>
      <c r="DU41" s="97"/>
      <c r="DV41" s="98"/>
      <c r="DW41" s="97"/>
      <c r="DX41" s="99"/>
      <c r="DY41" s="100"/>
      <c r="DZ41" s="95"/>
      <c r="EA41" s="95"/>
      <c r="EB41" s="95"/>
      <c r="EC41" s="96"/>
      <c r="ED41" s="97"/>
      <c r="EE41" s="98"/>
      <c r="EF41" s="97"/>
      <c r="EG41" s="99"/>
      <c r="EH41" s="100"/>
      <c r="EI41" s="95"/>
      <c r="EJ41" s="95"/>
      <c r="EK41" s="95"/>
      <c r="EL41" s="96"/>
      <c r="EM41" s="97"/>
      <c r="EN41" s="98"/>
      <c r="EO41" s="97"/>
      <c r="EP41" s="99"/>
      <c r="EQ41" s="100"/>
      <c r="ER41" s="95"/>
      <c r="ES41" s="95"/>
      <c r="ET41" s="95"/>
      <c r="EU41" s="96"/>
      <c r="EV41" s="97"/>
      <c r="EW41" s="98"/>
      <c r="EX41" s="97"/>
      <c r="EY41" s="99"/>
      <c r="EZ41" s="100"/>
      <c r="FA41" s="95"/>
      <c r="FB41" s="95"/>
      <c r="FC41" s="95"/>
      <c r="FD41" s="96"/>
      <c r="FE41" s="97"/>
      <c r="FF41" s="98"/>
      <c r="FG41" s="97"/>
      <c r="FH41" s="99"/>
      <c r="FI41" s="100"/>
      <c r="FJ41" s="95"/>
      <c r="FK41" s="95"/>
      <c r="FL41" s="95"/>
      <c r="FM41" s="96"/>
      <c r="FN41" s="97"/>
      <c r="FO41" s="98"/>
      <c r="FP41" s="97"/>
      <c r="FQ41" s="99"/>
      <c r="FR41" s="100"/>
      <c r="FS41" s="95"/>
      <c r="FT41" s="95"/>
      <c r="FU41" s="95"/>
      <c r="FV41" s="96"/>
      <c r="FW41" s="97"/>
      <c r="FX41" s="98"/>
      <c r="FY41" s="97"/>
      <c r="FZ41" s="99"/>
      <c r="GA41" s="100"/>
      <c r="GB41" s="95"/>
      <c r="GC41" s="95"/>
      <c r="GD41" s="95"/>
      <c r="GE41" s="96"/>
      <c r="GF41" s="97"/>
      <c r="GG41" s="98"/>
      <c r="GH41" s="97"/>
      <c r="GI41" s="99"/>
      <c r="GJ41" s="100"/>
      <c r="GK41" s="95"/>
      <c r="GL41" s="95"/>
      <c r="GM41" s="95"/>
      <c r="GN41" s="96"/>
      <c r="GO41" s="97"/>
      <c r="GP41" s="98"/>
      <c r="GQ41" s="97"/>
      <c r="GR41" s="99"/>
      <c r="GS41" s="100"/>
      <c r="GT41" s="399"/>
      <c r="GU41" s="83"/>
      <c r="GV41" s="144"/>
      <c r="GW41" s="144"/>
      <c r="GX41" s="493"/>
      <c r="GY41" s="369"/>
      <c r="GZ41" s="77"/>
    </row>
    <row r="42" spans="1:209" x14ac:dyDescent="0.25">
      <c r="A42"/>
      <c r="B42" s="77"/>
      <c r="C42" s="77"/>
      <c r="D42" s="35"/>
      <c r="E42" s="36"/>
      <c r="F42" s="37"/>
      <c r="G42" s="38"/>
      <c r="H42" s="39"/>
      <c r="I42" s="40"/>
      <c r="J42" s="143"/>
      <c r="K42" s="78"/>
      <c r="L42" s="106"/>
      <c r="M42" s="80"/>
      <c r="N42" s="81"/>
      <c r="O42" s="107"/>
      <c r="P42" s="123">
        <f t="shared" si="1"/>
        <v>0</v>
      </c>
      <c r="Q42" s="129"/>
      <c r="R42" s="129"/>
      <c r="S42" s="129"/>
      <c r="T42" s="39">
        <f t="shared" si="0"/>
        <v>0</v>
      </c>
      <c r="U42" s="358"/>
      <c r="V42" s="392"/>
      <c r="W42" s="404"/>
      <c r="X42" s="95"/>
      <c r="Y42" s="96"/>
      <c r="Z42" s="97"/>
      <c r="AA42" s="98"/>
      <c r="AB42" s="97"/>
      <c r="AC42" s="99"/>
      <c r="AD42" s="100"/>
      <c r="AE42" s="95"/>
      <c r="AF42" s="95"/>
      <c r="AG42" s="95"/>
      <c r="AH42" s="96"/>
      <c r="AI42" s="97"/>
      <c r="AJ42" s="98"/>
      <c r="AK42" s="97"/>
      <c r="AL42" s="99"/>
      <c r="AM42" s="100"/>
      <c r="AN42" s="95"/>
      <c r="AO42" s="95"/>
      <c r="AP42" s="95"/>
      <c r="AQ42" s="96"/>
      <c r="AR42" s="97"/>
      <c r="AS42" s="98"/>
      <c r="AT42" s="97"/>
      <c r="AU42" s="99"/>
      <c r="AV42" s="100"/>
      <c r="AW42" s="95"/>
      <c r="AX42" s="95"/>
      <c r="AY42" s="95"/>
      <c r="AZ42" s="96"/>
      <c r="BA42" s="97"/>
      <c r="BB42" s="98"/>
      <c r="BC42" s="97"/>
      <c r="BD42" s="99"/>
      <c r="BE42" s="100"/>
      <c r="BF42" s="95"/>
      <c r="BG42" s="95"/>
      <c r="BH42" s="95"/>
      <c r="BI42" s="96"/>
      <c r="BJ42" s="97"/>
      <c r="BK42" s="98"/>
      <c r="BL42" s="97"/>
      <c r="BM42" s="99"/>
      <c r="BN42" s="100"/>
      <c r="BO42" s="95"/>
      <c r="BP42" s="95"/>
      <c r="BQ42" s="95"/>
      <c r="BR42" s="96"/>
      <c r="BS42" s="97"/>
      <c r="BT42" s="98"/>
      <c r="BU42" s="97"/>
      <c r="BV42" s="99"/>
      <c r="BW42" s="100"/>
      <c r="BX42" s="95"/>
      <c r="BY42" s="95"/>
      <c r="BZ42" s="95"/>
      <c r="CA42" s="96"/>
      <c r="CB42" s="97"/>
      <c r="CC42" s="98"/>
      <c r="CD42" s="97"/>
      <c r="CE42" s="99"/>
      <c r="CF42" s="100"/>
      <c r="CG42" s="95"/>
      <c r="CH42" s="95"/>
      <c r="CI42" s="95"/>
      <c r="CJ42" s="96"/>
      <c r="CK42" s="97"/>
      <c r="CL42" s="98"/>
      <c r="CM42" s="97"/>
      <c r="CN42" s="99"/>
      <c r="CO42" s="100"/>
      <c r="CP42" s="95"/>
      <c r="CQ42" s="95"/>
      <c r="CR42" s="95"/>
      <c r="CS42" s="96"/>
      <c r="CT42" s="97"/>
      <c r="CU42" s="98"/>
      <c r="CV42" s="97"/>
      <c r="CW42" s="99"/>
      <c r="CX42" s="100"/>
      <c r="CY42" s="95"/>
      <c r="CZ42" s="95"/>
      <c r="DA42" s="95"/>
      <c r="DB42" s="96"/>
      <c r="DC42" s="97"/>
      <c r="DD42" s="98"/>
      <c r="DE42" s="97"/>
      <c r="DF42" s="99"/>
      <c r="DG42" s="100"/>
      <c r="DH42" s="95"/>
      <c r="DI42" s="95"/>
      <c r="DJ42" s="95"/>
      <c r="DK42" s="96"/>
      <c r="DL42" s="97"/>
      <c r="DM42" s="98"/>
      <c r="DN42" s="97"/>
      <c r="DO42" s="99"/>
      <c r="DP42" s="100"/>
      <c r="DQ42" s="95"/>
      <c r="DR42" s="95"/>
      <c r="DS42" s="95"/>
      <c r="DT42" s="96"/>
      <c r="DU42" s="97"/>
      <c r="DV42" s="98"/>
      <c r="DW42" s="97"/>
      <c r="DX42" s="99"/>
      <c r="DY42" s="100"/>
      <c r="DZ42" s="95"/>
      <c r="EA42" s="95"/>
      <c r="EB42" s="95"/>
      <c r="EC42" s="96"/>
      <c r="ED42" s="97"/>
      <c r="EE42" s="98"/>
      <c r="EF42" s="97"/>
      <c r="EG42" s="99"/>
      <c r="EH42" s="100"/>
      <c r="EI42" s="95"/>
      <c r="EJ42" s="95"/>
      <c r="EK42" s="95"/>
      <c r="EL42" s="96"/>
      <c r="EM42" s="97"/>
      <c r="EN42" s="98"/>
      <c r="EO42" s="97"/>
      <c r="EP42" s="99"/>
      <c r="EQ42" s="100"/>
      <c r="ER42" s="95"/>
      <c r="ES42" s="95"/>
      <c r="ET42" s="95"/>
      <c r="EU42" s="96"/>
      <c r="EV42" s="97"/>
      <c r="EW42" s="98"/>
      <c r="EX42" s="97"/>
      <c r="EY42" s="99"/>
      <c r="EZ42" s="100"/>
      <c r="FA42" s="95"/>
      <c r="FB42" s="95"/>
      <c r="FC42" s="95"/>
      <c r="FD42" s="96"/>
      <c r="FE42" s="97"/>
      <c r="FF42" s="98"/>
      <c r="FG42" s="97"/>
      <c r="FH42" s="99"/>
      <c r="FI42" s="100"/>
      <c r="FJ42" s="95"/>
      <c r="FK42" s="95"/>
      <c r="FL42" s="95"/>
      <c r="FM42" s="96"/>
      <c r="FN42" s="97"/>
      <c r="FO42" s="98"/>
      <c r="FP42" s="97"/>
      <c r="FQ42" s="99"/>
      <c r="FR42" s="100"/>
      <c r="FS42" s="95"/>
      <c r="FT42" s="95"/>
      <c r="FU42" s="95"/>
      <c r="FV42" s="96"/>
      <c r="FW42" s="97"/>
      <c r="FX42" s="98"/>
      <c r="FY42" s="97"/>
      <c r="FZ42" s="99"/>
      <c r="GA42" s="100"/>
      <c r="GB42" s="95"/>
      <c r="GC42" s="95"/>
      <c r="GD42" s="95"/>
      <c r="GE42" s="96"/>
      <c r="GF42" s="97"/>
      <c r="GG42" s="98"/>
      <c r="GH42" s="97"/>
      <c r="GI42" s="99"/>
      <c r="GJ42" s="100"/>
      <c r="GK42" s="95"/>
      <c r="GL42" s="95"/>
      <c r="GM42" s="95"/>
      <c r="GN42" s="96"/>
      <c r="GO42" s="97"/>
      <c r="GP42" s="98"/>
      <c r="GQ42" s="97"/>
      <c r="GR42" s="99"/>
      <c r="GS42" s="100"/>
      <c r="GT42" s="399"/>
      <c r="GU42" s="83"/>
      <c r="GV42" s="144"/>
      <c r="GW42" s="144"/>
      <c r="GX42" s="493"/>
      <c r="GY42" s="369"/>
      <c r="GZ42" s="77"/>
    </row>
    <row r="43" spans="1:209" x14ac:dyDescent="0.25">
      <c r="A43"/>
      <c r="B43" s="77"/>
      <c r="C43" s="77"/>
      <c r="D43" s="35"/>
      <c r="E43" s="36"/>
      <c r="F43" s="37"/>
      <c r="G43" s="38"/>
      <c r="H43" s="39"/>
      <c r="I43" s="40"/>
      <c r="J43" s="143"/>
      <c r="K43" s="78"/>
      <c r="L43" s="106"/>
      <c r="M43" s="80"/>
      <c r="N43" s="81"/>
      <c r="O43" s="107"/>
      <c r="P43" s="123">
        <f t="shared" si="1"/>
        <v>0</v>
      </c>
      <c r="Q43" s="129"/>
      <c r="R43" s="129"/>
      <c r="S43" s="129"/>
      <c r="T43" s="39">
        <f t="shared" si="0"/>
        <v>0</v>
      </c>
      <c r="U43" s="358"/>
      <c r="V43" s="120"/>
      <c r="W43" s="131"/>
      <c r="X43" s="95"/>
      <c r="Y43" s="96"/>
      <c r="Z43" s="97"/>
      <c r="AA43" s="98"/>
      <c r="AB43" s="97"/>
      <c r="AC43" s="99"/>
      <c r="AD43" s="100"/>
      <c r="AE43" s="95"/>
      <c r="AF43" s="95"/>
      <c r="AG43" s="95"/>
      <c r="AH43" s="96"/>
      <c r="AI43" s="97"/>
      <c r="AJ43" s="98"/>
      <c r="AK43" s="97"/>
      <c r="AL43" s="99"/>
      <c r="AM43" s="100"/>
      <c r="AN43" s="95"/>
      <c r="AO43" s="95"/>
      <c r="AP43" s="95"/>
      <c r="AQ43" s="96"/>
      <c r="AR43" s="97"/>
      <c r="AS43" s="98"/>
      <c r="AT43" s="97"/>
      <c r="AU43" s="99"/>
      <c r="AV43" s="100"/>
      <c r="AW43" s="95"/>
      <c r="AX43" s="95"/>
      <c r="AY43" s="95"/>
      <c r="AZ43" s="96"/>
      <c r="BA43" s="97"/>
      <c r="BB43" s="98"/>
      <c r="BC43" s="97"/>
      <c r="BD43" s="99"/>
      <c r="BE43" s="100"/>
      <c r="BF43" s="95"/>
      <c r="BG43" s="95"/>
      <c r="BH43" s="95"/>
      <c r="BI43" s="96"/>
      <c r="BJ43" s="97"/>
      <c r="BK43" s="98"/>
      <c r="BL43" s="97"/>
      <c r="BM43" s="99"/>
      <c r="BN43" s="100"/>
      <c r="BO43" s="95"/>
      <c r="BP43" s="95"/>
      <c r="BQ43" s="95"/>
      <c r="BR43" s="96"/>
      <c r="BS43" s="97"/>
      <c r="BT43" s="98"/>
      <c r="BU43" s="97"/>
      <c r="BV43" s="99"/>
      <c r="BW43" s="100"/>
      <c r="BX43" s="95"/>
      <c r="BY43" s="95"/>
      <c r="BZ43" s="95"/>
      <c r="CA43" s="96"/>
      <c r="CB43" s="97"/>
      <c r="CC43" s="98"/>
      <c r="CD43" s="97"/>
      <c r="CE43" s="99"/>
      <c r="CF43" s="100"/>
      <c r="CG43" s="95"/>
      <c r="CH43" s="95"/>
      <c r="CI43" s="95"/>
      <c r="CJ43" s="96"/>
      <c r="CK43" s="97"/>
      <c r="CL43" s="98"/>
      <c r="CM43" s="97"/>
      <c r="CN43" s="99"/>
      <c r="CO43" s="100"/>
      <c r="CP43" s="95"/>
      <c r="CQ43" s="95"/>
      <c r="CR43" s="95"/>
      <c r="CS43" s="96"/>
      <c r="CT43" s="97"/>
      <c r="CU43" s="98"/>
      <c r="CV43" s="97"/>
      <c r="CW43" s="99"/>
      <c r="CX43" s="100"/>
      <c r="CY43" s="95"/>
      <c r="CZ43" s="95"/>
      <c r="DA43" s="95"/>
      <c r="DB43" s="96"/>
      <c r="DC43" s="97"/>
      <c r="DD43" s="98"/>
      <c r="DE43" s="97"/>
      <c r="DF43" s="99"/>
      <c r="DG43" s="100"/>
      <c r="DH43" s="95"/>
      <c r="DI43" s="95"/>
      <c r="DJ43" s="95"/>
      <c r="DK43" s="96"/>
      <c r="DL43" s="97"/>
      <c r="DM43" s="98"/>
      <c r="DN43" s="97"/>
      <c r="DO43" s="99"/>
      <c r="DP43" s="100"/>
      <c r="DQ43" s="95"/>
      <c r="DR43" s="95"/>
      <c r="DS43" s="95"/>
      <c r="DT43" s="96"/>
      <c r="DU43" s="97"/>
      <c r="DV43" s="98"/>
      <c r="DW43" s="97"/>
      <c r="DX43" s="99"/>
      <c r="DY43" s="100"/>
      <c r="DZ43" s="95"/>
      <c r="EA43" s="95"/>
      <c r="EB43" s="95"/>
      <c r="EC43" s="96"/>
      <c r="ED43" s="97"/>
      <c r="EE43" s="98"/>
      <c r="EF43" s="97"/>
      <c r="EG43" s="99"/>
      <c r="EH43" s="100"/>
      <c r="EI43" s="95"/>
      <c r="EJ43" s="95"/>
      <c r="EK43" s="95"/>
      <c r="EL43" s="96"/>
      <c r="EM43" s="97"/>
      <c r="EN43" s="98"/>
      <c r="EO43" s="97"/>
      <c r="EP43" s="99"/>
      <c r="EQ43" s="100"/>
      <c r="ER43" s="95"/>
      <c r="ES43" s="95"/>
      <c r="ET43" s="95"/>
      <c r="EU43" s="96"/>
      <c r="EV43" s="97"/>
      <c r="EW43" s="98"/>
      <c r="EX43" s="97"/>
      <c r="EY43" s="99"/>
      <c r="EZ43" s="100"/>
      <c r="FA43" s="95"/>
      <c r="FB43" s="95"/>
      <c r="FC43" s="95"/>
      <c r="FD43" s="96"/>
      <c r="FE43" s="97"/>
      <c r="FF43" s="98"/>
      <c r="FG43" s="97"/>
      <c r="FH43" s="99"/>
      <c r="FI43" s="100"/>
      <c r="FJ43" s="95"/>
      <c r="FK43" s="95"/>
      <c r="FL43" s="95"/>
      <c r="FM43" s="96"/>
      <c r="FN43" s="97"/>
      <c r="FO43" s="98"/>
      <c r="FP43" s="97"/>
      <c r="FQ43" s="99"/>
      <c r="FR43" s="100"/>
      <c r="FS43" s="95"/>
      <c r="FT43" s="95"/>
      <c r="FU43" s="95"/>
      <c r="FV43" s="96"/>
      <c r="FW43" s="97"/>
      <c r="FX43" s="98"/>
      <c r="FY43" s="97"/>
      <c r="FZ43" s="99"/>
      <c r="GA43" s="100"/>
      <c r="GB43" s="95"/>
      <c r="GC43" s="95"/>
      <c r="GD43" s="95"/>
      <c r="GE43" s="96"/>
      <c r="GF43" s="97"/>
      <c r="GG43" s="98"/>
      <c r="GH43" s="97"/>
      <c r="GI43" s="99"/>
      <c r="GJ43" s="100"/>
      <c r="GK43" s="95"/>
      <c r="GL43" s="95"/>
      <c r="GM43" s="95"/>
      <c r="GN43" s="96"/>
      <c r="GO43" s="97"/>
      <c r="GP43" s="98"/>
      <c r="GQ43" s="97"/>
      <c r="GR43" s="99"/>
      <c r="GS43" s="100"/>
      <c r="GT43" s="102"/>
      <c r="GU43" s="92"/>
      <c r="GV43" s="144"/>
      <c r="GW43" s="144"/>
      <c r="GX43" s="493"/>
      <c r="GY43" s="369"/>
      <c r="GZ43" s="77"/>
    </row>
    <row r="44" spans="1:209" x14ac:dyDescent="0.25">
      <c r="A44"/>
      <c r="B44" s="77"/>
      <c r="C44" s="77"/>
      <c r="D44" s="35"/>
      <c r="E44" s="36"/>
      <c r="F44" s="37"/>
      <c r="G44" s="38"/>
      <c r="H44" s="39"/>
      <c r="I44" s="40"/>
      <c r="J44" s="143"/>
      <c r="K44" s="78"/>
      <c r="L44" s="106"/>
      <c r="M44" s="80"/>
      <c r="N44" s="81"/>
      <c r="O44" s="107"/>
      <c r="P44" s="123">
        <f t="shared" si="1"/>
        <v>0</v>
      </c>
      <c r="Q44" s="129"/>
      <c r="R44" s="129"/>
      <c r="S44" s="129"/>
      <c r="T44" s="39">
        <f t="shared" si="0"/>
        <v>0</v>
      </c>
      <c r="U44" s="358"/>
      <c r="V44" s="120"/>
      <c r="W44" s="130"/>
      <c r="X44" s="95"/>
      <c r="Y44" s="96"/>
      <c r="Z44" s="97"/>
      <c r="AA44" s="98"/>
      <c r="AB44" s="97"/>
      <c r="AC44" s="99"/>
      <c r="AD44" s="100"/>
      <c r="AE44" s="95"/>
      <c r="AF44" s="95"/>
      <c r="AG44" s="95"/>
      <c r="AH44" s="96"/>
      <c r="AI44" s="97"/>
      <c r="AJ44" s="98"/>
      <c r="AK44" s="97"/>
      <c r="AL44" s="99"/>
      <c r="AM44" s="100"/>
      <c r="AN44" s="95"/>
      <c r="AO44" s="95"/>
      <c r="AP44" s="95"/>
      <c r="AQ44" s="96"/>
      <c r="AR44" s="97"/>
      <c r="AS44" s="98"/>
      <c r="AT44" s="97"/>
      <c r="AU44" s="99"/>
      <c r="AV44" s="100"/>
      <c r="AW44" s="95"/>
      <c r="AX44" s="95"/>
      <c r="AY44" s="95"/>
      <c r="AZ44" s="96"/>
      <c r="BA44" s="97"/>
      <c r="BB44" s="98"/>
      <c r="BC44" s="97"/>
      <c r="BD44" s="99"/>
      <c r="BE44" s="100"/>
      <c r="BF44" s="95"/>
      <c r="BG44" s="95"/>
      <c r="BH44" s="95"/>
      <c r="BI44" s="96"/>
      <c r="BJ44" s="97"/>
      <c r="BK44" s="98"/>
      <c r="BL44" s="97"/>
      <c r="BM44" s="99"/>
      <c r="BN44" s="100"/>
      <c r="BO44" s="95"/>
      <c r="BP44" s="95"/>
      <c r="BQ44" s="95"/>
      <c r="BR44" s="96"/>
      <c r="BS44" s="97"/>
      <c r="BT44" s="98"/>
      <c r="BU44" s="97"/>
      <c r="BV44" s="99"/>
      <c r="BW44" s="100"/>
      <c r="BX44" s="95"/>
      <c r="BY44" s="95"/>
      <c r="BZ44" s="95"/>
      <c r="CA44" s="96"/>
      <c r="CB44" s="97"/>
      <c r="CC44" s="98"/>
      <c r="CD44" s="97"/>
      <c r="CE44" s="99"/>
      <c r="CF44" s="100"/>
      <c r="CG44" s="95"/>
      <c r="CH44" s="95"/>
      <c r="CI44" s="95"/>
      <c r="CJ44" s="96"/>
      <c r="CK44" s="97"/>
      <c r="CL44" s="98"/>
      <c r="CM44" s="97"/>
      <c r="CN44" s="99"/>
      <c r="CO44" s="100"/>
      <c r="CP44" s="95"/>
      <c r="CQ44" s="95"/>
      <c r="CR44" s="95"/>
      <c r="CS44" s="96"/>
      <c r="CT44" s="97"/>
      <c r="CU44" s="98"/>
      <c r="CV44" s="97"/>
      <c r="CW44" s="99"/>
      <c r="CX44" s="100"/>
      <c r="CY44" s="95"/>
      <c r="CZ44" s="95"/>
      <c r="DA44" s="95"/>
      <c r="DB44" s="96"/>
      <c r="DC44" s="97"/>
      <c r="DD44" s="98"/>
      <c r="DE44" s="97"/>
      <c r="DF44" s="99"/>
      <c r="DG44" s="100"/>
      <c r="DH44" s="95"/>
      <c r="DI44" s="95"/>
      <c r="DJ44" s="95"/>
      <c r="DK44" s="96"/>
      <c r="DL44" s="97"/>
      <c r="DM44" s="98"/>
      <c r="DN44" s="97"/>
      <c r="DO44" s="99"/>
      <c r="DP44" s="100"/>
      <c r="DQ44" s="95"/>
      <c r="DR44" s="95"/>
      <c r="DS44" s="95"/>
      <c r="DT44" s="96"/>
      <c r="DU44" s="97"/>
      <c r="DV44" s="98"/>
      <c r="DW44" s="97"/>
      <c r="DX44" s="99"/>
      <c r="DY44" s="100"/>
      <c r="DZ44" s="95"/>
      <c r="EA44" s="95"/>
      <c r="EB44" s="95"/>
      <c r="EC44" s="96"/>
      <c r="ED44" s="97"/>
      <c r="EE44" s="98"/>
      <c r="EF44" s="97"/>
      <c r="EG44" s="99"/>
      <c r="EH44" s="100"/>
      <c r="EI44" s="95"/>
      <c r="EJ44" s="95"/>
      <c r="EK44" s="95"/>
      <c r="EL44" s="96"/>
      <c r="EM44" s="97"/>
      <c r="EN44" s="98"/>
      <c r="EO44" s="97"/>
      <c r="EP44" s="99"/>
      <c r="EQ44" s="100"/>
      <c r="ER44" s="95"/>
      <c r="ES44" s="95"/>
      <c r="ET44" s="95"/>
      <c r="EU44" s="96"/>
      <c r="EV44" s="97"/>
      <c r="EW44" s="98"/>
      <c r="EX44" s="97"/>
      <c r="EY44" s="99"/>
      <c r="EZ44" s="100"/>
      <c r="FA44" s="95"/>
      <c r="FB44" s="95"/>
      <c r="FC44" s="95"/>
      <c r="FD44" s="96"/>
      <c r="FE44" s="97"/>
      <c r="FF44" s="98"/>
      <c r="FG44" s="97"/>
      <c r="FH44" s="99"/>
      <c r="FI44" s="100"/>
      <c r="FJ44" s="95"/>
      <c r="FK44" s="95"/>
      <c r="FL44" s="95"/>
      <c r="FM44" s="96"/>
      <c r="FN44" s="97"/>
      <c r="FO44" s="98"/>
      <c r="FP44" s="97"/>
      <c r="FQ44" s="99"/>
      <c r="FR44" s="100"/>
      <c r="FS44" s="95"/>
      <c r="FT44" s="95"/>
      <c r="FU44" s="95"/>
      <c r="FV44" s="96"/>
      <c r="FW44" s="97"/>
      <c r="FX44" s="98"/>
      <c r="FY44" s="97"/>
      <c r="FZ44" s="99"/>
      <c r="GA44" s="100"/>
      <c r="GB44" s="95"/>
      <c r="GC44" s="95"/>
      <c r="GD44" s="95"/>
      <c r="GE44" s="96"/>
      <c r="GF44" s="97"/>
      <c r="GG44" s="98"/>
      <c r="GH44" s="97"/>
      <c r="GI44" s="99"/>
      <c r="GJ44" s="100"/>
      <c r="GK44" s="95"/>
      <c r="GL44" s="95"/>
      <c r="GM44" s="95"/>
      <c r="GN44" s="96"/>
      <c r="GO44" s="97"/>
      <c r="GP44" s="98"/>
      <c r="GQ44" s="97"/>
      <c r="GR44" s="99"/>
      <c r="GS44" s="100"/>
      <c r="GT44" s="102"/>
      <c r="GU44" s="92"/>
      <c r="GV44" s="144"/>
      <c r="GW44" s="144"/>
      <c r="GX44" s="493"/>
      <c r="GY44" s="369"/>
      <c r="GZ44" s="77"/>
    </row>
    <row r="45" spans="1:209" x14ac:dyDescent="0.25">
      <c r="A45"/>
      <c r="B45" s="77"/>
      <c r="C45" s="77"/>
      <c r="D45" s="35"/>
      <c r="E45" s="36"/>
      <c r="F45" s="37"/>
      <c r="G45" s="38"/>
      <c r="H45" s="39"/>
      <c r="I45" s="40"/>
      <c r="J45" s="143"/>
      <c r="K45" s="78"/>
      <c r="L45" s="106"/>
      <c r="M45" s="80"/>
      <c r="N45" s="81"/>
      <c r="O45" s="107"/>
      <c r="P45" s="123">
        <f t="shared" si="1"/>
        <v>0</v>
      </c>
      <c r="Q45" s="129"/>
      <c r="R45" s="129"/>
      <c r="S45" s="129"/>
      <c r="T45" s="39">
        <f t="shared" si="0"/>
        <v>0</v>
      </c>
      <c r="U45" s="358"/>
      <c r="V45" s="120"/>
      <c r="W45" s="131"/>
      <c r="X45" s="95"/>
      <c r="Y45" s="96"/>
      <c r="Z45" s="97"/>
      <c r="AA45" s="98"/>
      <c r="AB45" s="97"/>
      <c r="AC45" s="99"/>
      <c r="AD45" s="100"/>
      <c r="AE45" s="95"/>
      <c r="AF45" s="95"/>
      <c r="AG45" s="95"/>
      <c r="AH45" s="96"/>
      <c r="AI45" s="97"/>
      <c r="AJ45" s="98"/>
      <c r="AK45" s="97"/>
      <c r="AL45" s="99"/>
      <c r="AM45" s="100"/>
      <c r="AN45" s="95"/>
      <c r="AO45" s="95"/>
      <c r="AP45" s="95"/>
      <c r="AQ45" s="96"/>
      <c r="AR45" s="97"/>
      <c r="AS45" s="98"/>
      <c r="AT45" s="97"/>
      <c r="AU45" s="99"/>
      <c r="AV45" s="100"/>
      <c r="AW45" s="95"/>
      <c r="AX45" s="95"/>
      <c r="AY45" s="95"/>
      <c r="AZ45" s="96"/>
      <c r="BA45" s="97"/>
      <c r="BB45" s="98"/>
      <c r="BC45" s="97"/>
      <c r="BD45" s="99"/>
      <c r="BE45" s="100"/>
      <c r="BF45" s="95"/>
      <c r="BG45" s="95"/>
      <c r="BH45" s="95"/>
      <c r="BI45" s="96"/>
      <c r="BJ45" s="97"/>
      <c r="BK45" s="98"/>
      <c r="BL45" s="97"/>
      <c r="BM45" s="99"/>
      <c r="BN45" s="100"/>
      <c r="BO45" s="95"/>
      <c r="BP45" s="95"/>
      <c r="BQ45" s="95"/>
      <c r="BR45" s="96"/>
      <c r="BS45" s="97"/>
      <c r="BT45" s="98"/>
      <c r="BU45" s="97"/>
      <c r="BV45" s="99"/>
      <c r="BW45" s="100"/>
      <c r="BX45" s="95"/>
      <c r="BY45" s="95"/>
      <c r="BZ45" s="95"/>
      <c r="CA45" s="96"/>
      <c r="CB45" s="97"/>
      <c r="CC45" s="98"/>
      <c r="CD45" s="97"/>
      <c r="CE45" s="99"/>
      <c r="CF45" s="100"/>
      <c r="CG45" s="95"/>
      <c r="CH45" s="95"/>
      <c r="CI45" s="95"/>
      <c r="CJ45" s="96"/>
      <c r="CK45" s="97"/>
      <c r="CL45" s="98"/>
      <c r="CM45" s="97"/>
      <c r="CN45" s="99"/>
      <c r="CO45" s="100"/>
      <c r="CP45" s="95"/>
      <c r="CQ45" s="95"/>
      <c r="CR45" s="95"/>
      <c r="CS45" s="96"/>
      <c r="CT45" s="97"/>
      <c r="CU45" s="98"/>
      <c r="CV45" s="97"/>
      <c r="CW45" s="99"/>
      <c r="CX45" s="100"/>
      <c r="CY45" s="95"/>
      <c r="CZ45" s="95"/>
      <c r="DA45" s="95"/>
      <c r="DB45" s="96"/>
      <c r="DC45" s="97"/>
      <c r="DD45" s="98"/>
      <c r="DE45" s="97"/>
      <c r="DF45" s="99"/>
      <c r="DG45" s="100"/>
      <c r="DH45" s="95"/>
      <c r="DI45" s="95"/>
      <c r="DJ45" s="95"/>
      <c r="DK45" s="96"/>
      <c r="DL45" s="97"/>
      <c r="DM45" s="98"/>
      <c r="DN45" s="97"/>
      <c r="DO45" s="99"/>
      <c r="DP45" s="100"/>
      <c r="DQ45" s="95"/>
      <c r="DR45" s="95"/>
      <c r="DS45" s="95"/>
      <c r="DT45" s="96"/>
      <c r="DU45" s="97"/>
      <c r="DV45" s="98"/>
      <c r="DW45" s="97"/>
      <c r="DX45" s="99"/>
      <c r="DY45" s="100"/>
      <c r="DZ45" s="95"/>
      <c r="EA45" s="95"/>
      <c r="EB45" s="95"/>
      <c r="EC45" s="96"/>
      <c r="ED45" s="97"/>
      <c r="EE45" s="98"/>
      <c r="EF45" s="97"/>
      <c r="EG45" s="99"/>
      <c r="EH45" s="100"/>
      <c r="EI45" s="95"/>
      <c r="EJ45" s="95"/>
      <c r="EK45" s="95"/>
      <c r="EL45" s="96"/>
      <c r="EM45" s="97"/>
      <c r="EN45" s="98"/>
      <c r="EO45" s="97"/>
      <c r="EP45" s="99"/>
      <c r="EQ45" s="100"/>
      <c r="ER45" s="95"/>
      <c r="ES45" s="95"/>
      <c r="ET45" s="95"/>
      <c r="EU45" s="96"/>
      <c r="EV45" s="97"/>
      <c r="EW45" s="98"/>
      <c r="EX45" s="97"/>
      <c r="EY45" s="99"/>
      <c r="EZ45" s="100"/>
      <c r="FA45" s="95"/>
      <c r="FB45" s="95"/>
      <c r="FC45" s="95"/>
      <c r="FD45" s="96"/>
      <c r="FE45" s="97"/>
      <c r="FF45" s="98"/>
      <c r="FG45" s="97"/>
      <c r="FH45" s="99"/>
      <c r="FI45" s="100"/>
      <c r="FJ45" s="95"/>
      <c r="FK45" s="95"/>
      <c r="FL45" s="95"/>
      <c r="FM45" s="96"/>
      <c r="FN45" s="97"/>
      <c r="FO45" s="98"/>
      <c r="FP45" s="97"/>
      <c r="FQ45" s="99"/>
      <c r="FR45" s="100"/>
      <c r="FS45" s="95"/>
      <c r="FT45" s="95"/>
      <c r="FU45" s="95"/>
      <c r="FV45" s="96"/>
      <c r="FW45" s="97"/>
      <c r="FX45" s="98"/>
      <c r="FY45" s="97"/>
      <c r="FZ45" s="99"/>
      <c r="GA45" s="100"/>
      <c r="GB45" s="95"/>
      <c r="GC45" s="95"/>
      <c r="GD45" s="95"/>
      <c r="GE45" s="96"/>
      <c r="GF45" s="97"/>
      <c r="GG45" s="98"/>
      <c r="GH45" s="97"/>
      <c r="GI45" s="99"/>
      <c r="GJ45" s="100"/>
      <c r="GK45" s="95"/>
      <c r="GL45" s="95"/>
      <c r="GM45" s="95"/>
      <c r="GN45" s="96"/>
      <c r="GO45" s="97"/>
      <c r="GP45" s="98"/>
      <c r="GQ45" s="97"/>
      <c r="GR45" s="99"/>
      <c r="GS45" s="100"/>
      <c r="GT45" s="102"/>
      <c r="GU45" s="92"/>
      <c r="GV45" s="144"/>
      <c r="GW45" s="144"/>
      <c r="GX45" s="493"/>
      <c r="GY45" s="369"/>
      <c r="GZ45" s="77"/>
    </row>
    <row r="46" spans="1:209" x14ac:dyDescent="0.25">
      <c r="A46"/>
      <c r="B46" s="77"/>
      <c r="C46" s="77"/>
      <c r="D46" s="35"/>
      <c r="E46" s="36"/>
      <c r="F46" s="37"/>
      <c r="G46" s="38"/>
      <c r="H46" s="39"/>
      <c r="I46" s="40"/>
      <c r="J46" s="143"/>
      <c r="K46" s="78"/>
      <c r="L46" s="106"/>
      <c r="M46" s="80"/>
      <c r="N46" s="81"/>
      <c r="O46" s="107"/>
      <c r="P46" s="123">
        <f t="shared" si="1"/>
        <v>0</v>
      </c>
      <c r="Q46" s="129"/>
      <c r="R46" s="129"/>
      <c r="S46" s="129"/>
      <c r="T46" s="39">
        <f t="shared" si="0"/>
        <v>0</v>
      </c>
      <c r="U46" s="358"/>
      <c r="V46" s="120"/>
      <c r="W46" s="131"/>
      <c r="X46" s="58"/>
      <c r="Y46" s="145"/>
      <c r="Z46" s="146"/>
      <c r="AA46" s="147"/>
      <c r="AB46" s="146"/>
      <c r="AC46" s="148"/>
      <c r="AD46" s="128"/>
      <c r="AE46" s="58"/>
      <c r="AF46" s="58"/>
      <c r="AG46" s="58"/>
      <c r="AH46" s="145"/>
      <c r="AI46" s="146"/>
      <c r="AJ46" s="147"/>
      <c r="AK46" s="146"/>
      <c r="AL46" s="148"/>
      <c r="AM46" s="128"/>
      <c r="AN46" s="58"/>
      <c r="AO46" s="58"/>
      <c r="AP46" s="58"/>
      <c r="AQ46" s="145"/>
      <c r="AR46" s="146"/>
      <c r="AS46" s="147"/>
      <c r="AT46" s="146"/>
      <c r="AU46" s="148"/>
      <c r="AV46" s="128"/>
      <c r="AW46" s="58"/>
      <c r="AX46" s="58"/>
      <c r="AY46" s="58"/>
      <c r="AZ46" s="145"/>
      <c r="BA46" s="146"/>
      <c r="BB46" s="147"/>
      <c r="BC46" s="146"/>
      <c r="BD46" s="148"/>
      <c r="BE46" s="128"/>
      <c r="BF46" s="58"/>
      <c r="BG46" s="58"/>
      <c r="BH46" s="58"/>
      <c r="BI46" s="145"/>
      <c r="BJ46" s="146"/>
      <c r="BK46" s="147"/>
      <c r="BL46" s="146"/>
      <c r="BM46" s="148"/>
      <c r="BN46" s="128"/>
      <c r="BO46" s="58"/>
      <c r="BP46" s="58"/>
      <c r="BQ46" s="58"/>
      <c r="BR46" s="145"/>
      <c r="BS46" s="146"/>
      <c r="BT46" s="147"/>
      <c r="BU46" s="146"/>
      <c r="BV46" s="148"/>
      <c r="BW46" s="128"/>
      <c r="BX46" s="58"/>
      <c r="BY46" s="58"/>
      <c r="BZ46" s="58"/>
      <c r="CA46" s="145"/>
      <c r="CB46" s="146"/>
      <c r="CC46" s="147"/>
      <c r="CD46" s="146"/>
      <c r="CE46" s="148"/>
      <c r="CF46" s="128"/>
      <c r="CG46" s="58"/>
      <c r="CH46" s="58"/>
      <c r="CI46" s="58"/>
      <c r="CJ46" s="145"/>
      <c r="CK46" s="146"/>
      <c r="CL46" s="147"/>
      <c r="CM46" s="146"/>
      <c r="CN46" s="148"/>
      <c r="CO46" s="128"/>
      <c r="CP46" s="58"/>
      <c r="CQ46" s="58"/>
      <c r="CR46" s="58"/>
      <c r="CS46" s="145"/>
      <c r="CT46" s="146"/>
      <c r="CU46" s="147"/>
      <c r="CV46" s="146"/>
      <c r="CW46" s="148"/>
      <c r="CX46" s="128"/>
      <c r="CY46" s="58"/>
      <c r="CZ46" s="58"/>
      <c r="DA46" s="58"/>
      <c r="DB46" s="145"/>
      <c r="DC46" s="146"/>
      <c r="DD46" s="147"/>
      <c r="DE46" s="146"/>
      <c r="DF46" s="148"/>
      <c r="DG46" s="128"/>
      <c r="DH46" s="58"/>
      <c r="DI46" s="58"/>
      <c r="DJ46" s="58"/>
      <c r="DK46" s="145"/>
      <c r="DL46" s="146"/>
      <c r="DM46" s="147"/>
      <c r="DN46" s="146"/>
      <c r="DO46" s="148"/>
      <c r="DP46" s="128"/>
      <c r="DQ46" s="58"/>
      <c r="DR46" s="58"/>
      <c r="DS46" s="58"/>
      <c r="DT46" s="145"/>
      <c r="DU46" s="146"/>
      <c r="DV46" s="147"/>
      <c r="DW46" s="146"/>
      <c r="DX46" s="148"/>
      <c r="DY46" s="128"/>
      <c r="DZ46" s="58"/>
      <c r="EA46" s="58"/>
      <c r="EB46" s="58"/>
      <c r="EC46" s="145"/>
      <c r="ED46" s="146"/>
      <c r="EE46" s="147"/>
      <c r="EF46" s="146"/>
      <c r="EG46" s="148"/>
      <c r="EH46" s="128"/>
      <c r="EI46" s="58"/>
      <c r="EJ46" s="58"/>
      <c r="EK46" s="58"/>
      <c r="EL46" s="145"/>
      <c r="EM46" s="146"/>
      <c r="EN46" s="147"/>
      <c r="EO46" s="146"/>
      <c r="EP46" s="148"/>
      <c r="EQ46" s="128"/>
      <c r="ER46" s="58"/>
      <c r="ES46" s="58"/>
      <c r="ET46" s="58"/>
      <c r="EU46" s="145"/>
      <c r="EV46" s="146"/>
      <c r="EW46" s="147"/>
      <c r="EX46" s="146"/>
      <c r="EY46" s="148"/>
      <c r="EZ46" s="128"/>
      <c r="FA46" s="58"/>
      <c r="FB46" s="58"/>
      <c r="FC46" s="58"/>
      <c r="FD46" s="145"/>
      <c r="FE46" s="146"/>
      <c r="FF46" s="147"/>
      <c r="FG46" s="146"/>
      <c r="FH46" s="148"/>
      <c r="FI46" s="128"/>
      <c r="FJ46" s="58"/>
      <c r="FK46" s="58"/>
      <c r="FL46" s="58"/>
      <c r="FM46" s="145"/>
      <c r="FN46" s="146"/>
      <c r="FO46" s="147"/>
      <c r="FP46" s="146"/>
      <c r="FQ46" s="148"/>
      <c r="FR46" s="128"/>
      <c r="FS46" s="58"/>
      <c r="FT46" s="58"/>
      <c r="FU46" s="58"/>
      <c r="FV46" s="145"/>
      <c r="FW46" s="146"/>
      <c r="FX46" s="147"/>
      <c r="FY46" s="146"/>
      <c r="FZ46" s="148"/>
      <c r="GA46" s="128"/>
      <c r="GB46" s="58"/>
      <c r="GC46" s="58"/>
      <c r="GD46" s="58"/>
      <c r="GE46" s="145"/>
      <c r="GF46" s="146"/>
      <c r="GG46" s="147"/>
      <c r="GH46" s="146"/>
      <c r="GI46" s="148"/>
      <c r="GJ46" s="128"/>
      <c r="GK46" s="58"/>
      <c r="GL46" s="58"/>
      <c r="GM46" s="58"/>
      <c r="GN46" s="145"/>
      <c r="GO46" s="146"/>
      <c r="GP46" s="147"/>
      <c r="GQ46" s="146"/>
      <c r="GR46" s="148"/>
      <c r="GS46" s="128"/>
      <c r="GT46" s="102"/>
      <c r="GU46" s="92"/>
      <c r="GV46" s="144"/>
      <c r="GW46" s="144"/>
      <c r="GX46" s="486"/>
      <c r="GY46" s="369"/>
      <c r="GZ46" s="77"/>
    </row>
    <row r="47" spans="1:209" x14ac:dyDescent="0.25">
      <c r="A47"/>
      <c r="B47" s="77"/>
      <c r="C47" s="77"/>
      <c r="D47" s="35"/>
      <c r="E47" s="36"/>
      <c r="F47" s="37"/>
      <c r="G47" s="38"/>
      <c r="H47" s="39"/>
      <c r="I47" s="40"/>
      <c r="J47" s="143"/>
      <c r="K47" s="78"/>
      <c r="L47" s="106"/>
      <c r="M47" s="80"/>
      <c r="N47" s="119"/>
      <c r="O47" s="107"/>
      <c r="P47" s="123">
        <f t="shared" si="1"/>
        <v>0</v>
      </c>
      <c r="Q47" s="129"/>
      <c r="R47" s="129"/>
      <c r="S47" s="129"/>
      <c r="T47" s="39">
        <f t="shared" si="0"/>
        <v>0</v>
      </c>
      <c r="U47" s="358"/>
      <c r="V47" s="120"/>
      <c r="W47" s="105"/>
      <c r="X47" s="58"/>
      <c r="Y47" s="145"/>
      <c r="Z47" s="146"/>
      <c r="AA47" s="147"/>
      <c r="AB47" s="146"/>
      <c r="AC47" s="148"/>
      <c r="AD47" s="128"/>
      <c r="AE47" s="58"/>
      <c r="AF47" s="58"/>
      <c r="AG47" s="58"/>
      <c r="AH47" s="145"/>
      <c r="AI47" s="146"/>
      <c r="AJ47" s="147"/>
      <c r="AK47" s="146"/>
      <c r="AL47" s="148"/>
      <c r="AM47" s="128"/>
      <c r="AN47" s="58"/>
      <c r="AO47" s="58"/>
      <c r="AP47" s="58"/>
      <c r="AQ47" s="145"/>
      <c r="AR47" s="146"/>
      <c r="AS47" s="147"/>
      <c r="AT47" s="146"/>
      <c r="AU47" s="148"/>
      <c r="AV47" s="128"/>
      <c r="AW47" s="58"/>
      <c r="AX47" s="58"/>
      <c r="AY47" s="58"/>
      <c r="AZ47" s="145"/>
      <c r="BA47" s="146"/>
      <c r="BB47" s="147"/>
      <c r="BC47" s="146"/>
      <c r="BD47" s="148"/>
      <c r="BE47" s="128"/>
      <c r="BF47" s="58"/>
      <c r="BG47" s="58"/>
      <c r="BH47" s="58"/>
      <c r="BI47" s="145"/>
      <c r="BJ47" s="146"/>
      <c r="BK47" s="147"/>
      <c r="BL47" s="146"/>
      <c r="BM47" s="148"/>
      <c r="BN47" s="128"/>
      <c r="BO47" s="58"/>
      <c r="BP47" s="58"/>
      <c r="BQ47" s="58"/>
      <c r="BR47" s="145"/>
      <c r="BS47" s="146"/>
      <c r="BT47" s="147"/>
      <c r="BU47" s="146"/>
      <c r="BV47" s="148"/>
      <c r="BW47" s="128"/>
      <c r="BX47" s="58"/>
      <c r="BY47" s="58"/>
      <c r="BZ47" s="58"/>
      <c r="CA47" s="145"/>
      <c r="CB47" s="146"/>
      <c r="CC47" s="147"/>
      <c r="CD47" s="146"/>
      <c r="CE47" s="148"/>
      <c r="CF47" s="128"/>
      <c r="CG47" s="58"/>
      <c r="CH47" s="58"/>
      <c r="CI47" s="58"/>
      <c r="CJ47" s="145"/>
      <c r="CK47" s="146"/>
      <c r="CL47" s="147"/>
      <c r="CM47" s="146"/>
      <c r="CN47" s="148"/>
      <c r="CO47" s="128"/>
      <c r="CP47" s="58"/>
      <c r="CQ47" s="58"/>
      <c r="CR47" s="58"/>
      <c r="CS47" s="145"/>
      <c r="CT47" s="146"/>
      <c r="CU47" s="147"/>
      <c r="CV47" s="146"/>
      <c r="CW47" s="148"/>
      <c r="CX47" s="128"/>
      <c r="CY47" s="58"/>
      <c r="CZ47" s="58"/>
      <c r="DA47" s="58"/>
      <c r="DB47" s="145"/>
      <c r="DC47" s="146"/>
      <c r="DD47" s="147"/>
      <c r="DE47" s="146"/>
      <c r="DF47" s="148"/>
      <c r="DG47" s="128"/>
      <c r="DH47" s="58"/>
      <c r="DI47" s="58"/>
      <c r="DJ47" s="58"/>
      <c r="DK47" s="145"/>
      <c r="DL47" s="146"/>
      <c r="DM47" s="147"/>
      <c r="DN47" s="146"/>
      <c r="DO47" s="148"/>
      <c r="DP47" s="128"/>
      <c r="DQ47" s="58"/>
      <c r="DR47" s="58"/>
      <c r="DS47" s="58"/>
      <c r="DT47" s="145"/>
      <c r="DU47" s="146"/>
      <c r="DV47" s="147"/>
      <c r="DW47" s="146"/>
      <c r="DX47" s="148"/>
      <c r="DY47" s="128"/>
      <c r="DZ47" s="58"/>
      <c r="EA47" s="58"/>
      <c r="EB47" s="58"/>
      <c r="EC47" s="145"/>
      <c r="ED47" s="146"/>
      <c r="EE47" s="147"/>
      <c r="EF47" s="146"/>
      <c r="EG47" s="148"/>
      <c r="EH47" s="128"/>
      <c r="EI47" s="58"/>
      <c r="EJ47" s="58"/>
      <c r="EK47" s="58"/>
      <c r="EL47" s="145"/>
      <c r="EM47" s="146"/>
      <c r="EN47" s="147"/>
      <c r="EO47" s="146"/>
      <c r="EP47" s="148"/>
      <c r="EQ47" s="128"/>
      <c r="ER47" s="58"/>
      <c r="ES47" s="58"/>
      <c r="ET47" s="58"/>
      <c r="EU47" s="145"/>
      <c r="EV47" s="146"/>
      <c r="EW47" s="147"/>
      <c r="EX47" s="146"/>
      <c r="EY47" s="148"/>
      <c r="EZ47" s="128"/>
      <c r="FA47" s="58"/>
      <c r="FB47" s="58"/>
      <c r="FC47" s="58"/>
      <c r="FD47" s="145"/>
      <c r="FE47" s="146"/>
      <c r="FF47" s="147"/>
      <c r="FG47" s="146"/>
      <c r="FH47" s="148"/>
      <c r="FI47" s="128"/>
      <c r="FJ47" s="58"/>
      <c r="FK47" s="58"/>
      <c r="FL47" s="58"/>
      <c r="FM47" s="145"/>
      <c r="FN47" s="146"/>
      <c r="FO47" s="147"/>
      <c r="FP47" s="146"/>
      <c r="FQ47" s="148"/>
      <c r="FR47" s="128"/>
      <c r="FS47" s="58"/>
      <c r="FT47" s="58"/>
      <c r="FU47" s="58"/>
      <c r="FV47" s="145"/>
      <c r="FW47" s="146"/>
      <c r="FX47" s="147"/>
      <c r="FY47" s="146"/>
      <c r="FZ47" s="148"/>
      <c r="GA47" s="128"/>
      <c r="GB47" s="58"/>
      <c r="GC47" s="58"/>
      <c r="GD47" s="58"/>
      <c r="GE47" s="145"/>
      <c r="GF47" s="146"/>
      <c r="GG47" s="147"/>
      <c r="GH47" s="146"/>
      <c r="GI47" s="148"/>
      <c r="GJ47" s="128"/>
      <c r="GK47" s="58"/>
      <c r="GL47" s="58"/>
      <c r="GM47" s="58"/>
      <c r="GN47" s="145"/>
      <c r="GO47" s="146"/>
      <c r="GP47" s="147"/>
      <c r="GQ47" s="146"/>
      <c r="GR47" s="148"/>
      <c r="GS47" s="128"/>
      <c r="GT47" s="102"/>
      <c r="GU47" s="92"/>
      <c r="GV47" s="141"/>
      <c r="GW47" s="149"/>
      <c r="GX47" s="486"/>
      <c r="GY47" s="369"/>
      <c r="GZ47" s="77"/>
    </row>
    <row r="48" spans="1:209" x14ac:dyDescent="0.25">
      <c r="A48"/>
      <c r="B48" s="77"/>
      <c r="C48" s="77"/>
      <c r="D48" s="35"/>
      <c r="E48" s="36"/>
      <c r="F48" s="37"/>
      <c r="G48" s="38"/>
      <c r="H48" s="39"/>
      <c r="I48" s="40"/>
      <c r="J48" s="143"/>
      <c r="K48" s="150"/>
      <c r="L48" s="106"/>
      <c r="M48" s="80"/>
      <c r="N48" s="81"/>
      <c r="O48" s="107"/>
      <c r="P48" s="123">
        <f t="shared" si="1"/>
        <v>0</v>
      </c>
      <c r="Q48" s="129"/>
      <c r="R48" s="129"/>
      <c r="S48" s="129"/>
      <c r="T48" s="39">
        <f t="shared" si="0"/>
        <v>0</v>
      </c>
      <c r="U48" s="358"/>
      <c r="V48" s="120"/>
      <c r="W48" s="105"/>
      <c r="X48" s="58"/>
      <c r="Y48" s="145"/>
      <c r="Z48" s="146"/>
      <c r="AA48" s="147"/>
      <c r="AB48" s="146"/>
      <c r="AC48" s="148"/>
      <c r="AD48" s="128"/>
      <c r="AE48" s="58"/>
      <c r="AF48" s="58"/>
      <c r="AG48" s="58"/>
      <c r="AH48" s="145"/>
      <c r="AI48" s="146"/>
      <c r="AJ48" s="147"/>
      <c r="AK48" s="146"/>
      <c r="AL48" s="148"/>
      <c r="AM48" s="128"/>
      <c r="AN48" s="58"/>
      <c r="AO48" s="58"/>
      <c r="AP48" s="58"/>
      <c r="AQ48" s="145"/>
      <c r="AR48" s="146"/>
      <c r="AS48" s="147"/>
      <c r="AT48" s="146"/>
      <c r="AU48" s="148"/>
      <c r="AV48" s="128"/>
      <c r="AW48" s="58"/>
      <c r="AX48" s="58"/>
      <c r="AY48" s="58"/>
      <c r="AZ48" s="145"/>
      <c r="BA48" s="146"/>
      <c r="BB48" s="147"/>
      <c r="BC48" s="146"/>
      <c r="BD48" s="148"/>
      <c r="BE48" s="128"/>
      <c r="BF48" s="58"/>
      <c r="BG48" s="58"/>
      <c r="BH48" s="58"/>
      <c r="BI48" s="145"/>
      <c r="BJ48" s="146"/>
      <c r="BK48" s="147"/>
      <c r="BL48" s="146"/>
      <c r="BM48" s="148"/>
      <c r="BN48" s="128"/>
      <c r="BO48" s="58"/>
      <c r="BP48" s="58"/>
      <c r="BQ48" s="58"/>
      <c r="BR48" s="145"/>
      <c r="BS48" s="146"/>
      <c r="BT48" s="147"/>
      <c r="BU48" s="146"/>
      <c r="BV48" s="148"/>
      <c r="BW48" s="128"/>
      <c r="BX48" s="58"/>
      <c r="BY48" s="58"/>
      <c r="BZ48" s="58"/>
      <c r="CA48" s="145"/>
      <c r="CB48" s="146"/>
      <c r="CC48" s="147"/>
      <c r="CD48" s="146"/>
      <c r="CE48" s="148"/>
      <c r="CF48" s="128"/>
      <c r="CG48" s="58"/>
      <c r="CH48" s="58"/>
      <c r="CI48" s="58"/>
      <c r="CJ48" s="145"/>
      <c r="CK48" s="146"/>
      <c r="CL48" s="147"/>
      <c r="CM48" s="146"/>
      <c r="CN48" s="148"/>
      <c r="CO48" s="128"/>
      <c r="CP48" s="58"/>
      <c r="CQ48" s="58"/>
      <c r="CR48" s="58"/>
      <c r="CS48" s="145"/>
      <c r="CT48" s="146"/>
      <c r="CU48" s="147"/>
      <c r="CV48" s="146"/>
      <c r="CW48" s="148"/>
      <c r="CX48" s="128"/>
      <c r="CY48" s="58"/>
      <c r="CZ48" s="58"/>
      <c r="DA48" s="58"/>
      <c r="DB48" s="145"/>
      <c r="DC48" s="146"/>
      <c r="DD48" s="147"/>
      <c r="DE48" s="146"/>
      <c r="DF48" s="148"/>
      <c r="DG48" s="128"/>
      <c r="DH48" s="58"/>
      <c r="DI48" s="58"/>
      <c r="DJ48" s="58"/>
      <c r="DK48" s="145"/>
      <c r="DL48" s="146"/>
      <c r="DM48" s="147"/>
      <c r="DN48" s="146"/>
      <c r="DO48" s="148"/>
      <c r="DP48" s="128"/>
      <c r="DQ48" s="58"/>
      <c r="DR48" s="58"/>
      <c r="DS48" s="58"/>
      <c r="DT48" s="145"/>
      <c r="DU48" s="146"/>
      <c r="DV48" s="147"/>
      <c r="DW48" s="146"/>
      <c r="DX48" s="148"/>
      <c r="DY48" s="128"/>
      <c r="DZ48" s="58"/>
      <c r="EA48" s="58"/>
      <c r="EB48" s="58"/>
      <c r="EC48" s="145"/>
      <c r="ED48" s="146"/>
      <c r="EE48" s="147"/>
      <c r="EF48" s="146"/>
      <c r="EG48" s="148"/>
      <c r="EH48" s="128"/>
      <c r="EI48" s="58"/>
      <c r="EJ48" s="58"/>
      <c r="EK48" s="58"/>
      <c r="EL48" s="145"/>
      <c r="EM48" s="146"/>
      <c r="EN48" s="147"/>
      <c r="EO48" s="146"/>
      <c r="EP48" s="148"/>
      <c r="EQ48" s="128"/>
      <c r="ER48" s="58"/>
      <c r="ES48" s="58"/>
      <c r="ET48" s="58"/>
      <c r="EU48" s="145"/>
      <c r="EV48" s="146"/>
      <c r="EW48" s="147"/>
      <c r="EX48" s="146"/>
      <c r="EY48" s="148"/>
      <c r="EZ48" s="128"/>
      <c r="FA48" s="58"/>
      <c r="FB48" s="58"/>
      <c r="FC48" s="58"/>
      <c r="FD48" s="145"/>
      <c r="FE48" s="146"/>
      <c r="FF48" s="147"/>
      <c r="FG48" s="146"/>
      <c r="FH48" s="148"/>
      <c r="FI48" s="128"/>
      <c r="FJ48" s="58"/>
      <c r="FK48" s="58"/>
      <c r="FL48" s="58"/>
      <c r="FM48" s="145"/>
      <c r="FN48" s="146"/>
      <c r="FO48" s="147"/>
      <c r="FP48" s="146"/>
      <c r="FQ48" s="148"/>
      <c r="FR48" s="128"/>
      <c r="FS48" s="58"/>
      <c r="FT48" s="58"/>
      <c r="FU48" s="58"/>
      <c r="FV48" s="145"/>
      <c r="FW48" s="146"/>
      <c r="FX48" s="147"/>
      <c r="FY48" s="146"/>
      <c r="FZ48" s="148"/>
      <c r="GA48" s="128"/>
      <c r="GB48" s="58"/>
      <c r="GC48" s="58"/>
      <c r="GD48" s="58"/>
      <c r="GE48" s="145"/>
      <c r="GF48" s="146"/>
      <c r="GG48" s="147"/>
      <c r="GH48" s="146"/>
      <c r="GI48" s="148"/>
      <c r="GJ48" s="128"/>
      <c r="GK48" s="58"/>
      <c r="GL48" s="58"/>
      <c r="GM48" s="58"/>
      <c r="GN48" s="145"/>
      <c r="GO48" s="146"/>
      <c r="GP48" s="147"/>
      <c r="GQ48" s="146"/>
      <c r="GR48" s="148"/>
      <c r="GS48" s="128"/>
      <c r="GT48" s="102"/>
      <c r="GU48" s="92"/>
      <c r="GV48" s="149"/>
      <c r="GW48" s="149"/>
      <c r="GX48" s="486"/>
      <c r="GY48" s="369"/>
      <c r="GZ48" s="77"/>
    </row>
    <row r="49" spans="1:208" x14ac:dyDescent="0.25">
      <c r="A49"/>
      <c r="B49" s="77"/>
      <c r="C49" s="77"/>
      <c r="D49" s="35"/>
      <c r="E49" s="36"/>
      <c r="F49" s="37"/>
      <c r="G49" s="38"/>
      <c r="H49" s="39"/>
      <c r="I49" s="40"/>
      <c r="J49" s="143"/>
      <c r="K49" s="78"/>
      <c r="L49" s="106"/>
      <c r="M49" s="80"/>
      <c r="N49" s="81"/>
      <c r="O49" s="107"/>
      <c r="P49" s="123">
        <f t="shared" si="1"/>
        <v>0</v>
      </c>
      <c r="Q49" s="129"/>
      <c r="R49" s="129"/>
      <c r="S49" s="129"/>
      <c r="T49" s="39">
        <f t="shared" si="0"/>
        <v>0</v>
      </c>
      <c r="U49" s="358"/>
      <c r="V49" s="120"/>
      <c r="W49" s="105"/>
      <c r="X49" s="58"/>
      <c r="Y49" s="145"/>
      <c r="Z49" s="146"/>
      <c r="AA49" s="147"/>
      <c r="AB49" s="146"/>
      <c r="AC49" s="148"/>
      <c r="AD49" s="128"/>
      <c r="AE49" s="58"/>
      <c r="AF49" s="58"/>
      <c r="AG49" s="58"/>
      <c r="AH49" s="145"/>
      <c r="AI49" s="146"/>
      <c r="AJ49" s="147"/>
      <c r="AK49" s="146"/>
      <c r="AL49" s="148"/>
      <c r="AM49" s="128"/>
      <c r="AN49" s="58"/>
      <c r="AO49" s="58"/>
      <c r="AP49" s="58"/>
      <c r="AQ49" s="145"/>
      <c r="AR49" s="146"/>
      <c r="AS49" s="147"/>
      <c r="AT49" s="146"/>
      <c r="AU49" s="148"/>
      <c r="AV49" s="128"/>
      <c r="AW49" s="58"/>
      <c r="AX49" s="58"/>
      <c r="AY49" s="58"/>
      <c r="AZ49" s="145"/>
      <c r="BA49" s="146"/>
      <c r="BB49" s="147"/>
      <c r="BC49" s="146"/>
      <c r="BD49" s="148"/>
      <c r="BE49" s="128"/>
      <c r="BF49" s="58"/>
      <c r="BG49" s="58"/>
      <c r="BH49" s="58"/>
      <c r="BI49" s="145"/>
      <c r="BJ49" s="146"/>
      <c r="BK49" s="147"/>
      <c r="BL49" s="146"/>
      <c r="BM49" s="148"/>
      <c r="BN49" s="128"/>
      <c r="BO49" s="58"/>
      <c r="BP49" s="58"/>
      <c r="BQ49" s="58"/>
      <c r="BR49" s="145"/>
      <c r="BS49" s="146"/>
      <c r="BT49" s="147"/>
      <c r="BU49" s="146"/>
      <c r="BV49" s="148"/>
      <c r="BW49" s="128"/>
      <c r="BX49" s="58"/>
      <c r="BY49" s="58"/>
      <c r="BZ49" s="58"/>
      <c r="CA49" s="145"/>
      <c r="CB49" s="146"/>
      <c r="CC49" s="147"/>
      <c r="CD49" s="146"/>
      <c r="CE49" s="148"/>
      <c r="CF49" s="128"/>
      <c r="CG49" s="58"/>
      <c r="CH49" s="58"/>
      <c r="CI49" s="58"/>
      <c r="CJ49" s="145"/>
      <c r="CK49" s="146"/>
      <c r="CL49" s="147"/>
      <c r="CM49" s="146"/>
      <c r="CN49" s="148"/>
      <c r="CO49" s="128"/>
      <c r="CP49" s="58"/>
      <c r="CQ49" s="58"/>
      <c r="CR49" s="58"/>
      <c r="CS49" s="145"/>
      <c r="CT49" s="146"/>
      <c r="CU49" s="147"/>
      <c r="CV49" s="146"/>
      <c r="CW49" s="148"/>
      <c r="CX49" s="128"/>
      <c r="CY49" s="58"/>
      <c r="CZ49" s="58"/>
      <c r="DA49" s="58"/>
      <c r="DB49" s="145"/>
      <c r="DC49" s="146"/>
      <c r="DD49" s="147"/>
      <c r="DE49" s="146"/>
      <c r="DF49" s="148"/>
      <c r="DG49" s="128"/>
      <c r="DH49" s="58"/>
      <c r="DI49" s="58"/>
      <c r="DJ49" s="58"/>
      <c r="DK49" s="145"/>
      <c r="DL49" s="146"/>
      <c r="DM49" s="147"/>
      <c r="DN49" s="146"/>
      <c r="DO49" s="148"/>
      <c r="DP49" s="128"/>
      <c r="DQ49" s="58"/>
      <c r="DR49" s="58"/>
      <c r="DS49" s="58"/>
      <c r="DT49" s="145"/>
      <c r="DU49" s="146"/>
      <c r="DV49" s="147"/>
      <c r="DW49" s="146"/>
      <c r="DX49" s="148"/>
      <c r="DY49" s="128"/>
      <c r="DZ49" s="58"/>
      <c r="EA49" s="58"/>
      <c r="EB49" s="58"/>
      <c r="EC49" s="145"/>
      <c r="ED49" s="146"/>
      <c r="EE49" s="147"/>
      <c r="EF49" s="146"/>
      <c r="EG49" s="148"/>
      <c r="EH49" s="128"/>
      <c r="EI49" s="58"/>
      <c r="EJ49" s="58"/>
      <c r="EK49" s="58"/>
      <c r="EL49" s="145"/>
      <c r="EM49" s="146"/>
      <c r="EN49" s="147"/>
      <c r="EO49" s="146"/>
      <c r="EP49" s="148"/>
      <c r="EQ49" s="128"/>
      <c r="ER49" s="58"/>
      <c r="ES49" s="58"/>
      <c r="ET49" s="58"/>
      <c r="EU49" s="145"/>
      <c r="EV49" s="146"/>
      <c r="EW49" s="147"/>
      <c r="EX49" s="146"/>
      <c r="EY49" s="148"/>
      <c r="EZ49" s="128"/>
      <c r="FA49" s="58"/>
      <c r="FB49" s="58"/>
      <c r="FC49" s="58"/>
      <c r="FD49" s="145"/>
      <c r="FE49" s="146"/>
      <c r="FF49" s="147"/>
      <c r="FG49" s="146"/>
      <c r="FH49" s="148"/>
      <c r="FI49" s="128"/>
      <c r="FJ49" s="58"/>
      <c r="FK49" s="58"/>
      <c r="FL49" s="58"/>
      <c r="FM49" s="145"/>
      <c r="FN49" s="146"/>
      <c r="FO49" s="147"/>
      <c r="FP49" s="146"/>
      <c r="FQ49" s="148"/>
      <c r="FR49" s="128"/>
      <c r="FS49" s="58"/>
      <c r="FT49" s="58"/>
      <c r="FU49" s="58"/>
      <c r="FV49" s="145"/>
      <c r="FW49" s="146"/>
      <c r="FX49" s="147"/>
      <c r="FY49" s="146"/>
      <c r="FZ49" s="148"/>
      <c r="GA49" s="128"/>
      <c r="GB49" s="58"/>
      <c r="GC49" s="58"/>
      <c r="GD49" s="58"/>
      <c r="GE49" s="145"/>
      <c r="GF49" s="146"/>
      <c r="GG49" s="147"/>
      <c r="GH49" s="146"/>
      <c r="GI49" s="148"/>
      <c r="GJ49" s="128"/>
      <c r="GK49" s="58"/>
      <c r="GL49" s="58"/>
      <c r="GM49" s="58"/>
      <c r="GN49" s="145"/>
      <c r="GO49" s="146"/>
      <c r="GP49" s="147"/>
      <c r="GQ49" s="146"/>
      <c r="GR49" s="148"/>
      <c r="GS49" s="128"/>
      <c r="GT49" s="102"/>
      <c r="GU49" s="92"/>
      <c r="GV49" s="149"/>
      <c r="GW49" s="149"/>
      <c r="GX49" s="486"/>
      <c r="GY49" s="369"/>
      <c r="GZ49" s="77"/>
    </row>
    <row r="50" spans="1:208" x14ac:dyDescent="0.25">
      <c r="A50"/>
      <c r="B50" s="77"/>
      <c r="C50" s="77"/>
      <c r="D50" s="35"/>
      <c r="E50" s="36"/>
      <c r="F50" s="37"/>
      <c r="G50" s="38"/>
      <c r="H50" s="39"/>
      <c r="I50" s="40"/>
      <c r="J50" s="143"/>
      <c r="K50" s="78"/>
      <c r="L50" s="106"/>
      <c r="M50" s="80"/>
      <c r="N50" s="81"/>
      <c r="O50" s="107"/>
      <c r="P50" s="123">
        <f t="shared" si="1"/>
        <v>0</v>
      </c>
      <c r="Q50" s="129"/>
      <c r="R50" s="129"/>
      <c r="S50" s="129"/>
      <c r="T50" s="39">
        <f t="shared" si="0"/>
        <v>0</v>
      </c>
      <c r="U50" s="358"/>
      <c r="V50" s="120"/>
      <c r="W50" s="105"/>
      <c r="X50" s="58"/>
      <c r="Y50" s="145"/>
      <c r="Z50" s="146"/>
      <c r="AA50" s="147"/>
      <c r="AB50" s="146"/>
      <c r="AC50" s="148"/>
      <c r="AD50" s="128"/>
      <c r="AE50" s="58"/>
      <c r="AF50" s="58"/>
      <c r="AG50" s="58"/>
      <c r="AH50" s="145"/>
      <c r="AI50" s="146"/>
      <c r="AJ50" s="147"/>
      <c r="AK50" s="146"/>
      <c r="AL50" s="148"/>
      <c r="AM50" s="128"/>
      <c r="AN50" s="58"/>
      <c r="AO50" s="58"/>
      <c r="AP50" s="58"/>
      <c r="AQ50" s="145"/>
      <c r="AR50" s="146"/>
      <c r="AS50" s="147"/>
      <c r="AT50" s="146"/>
      <c r="AU50" s="148"/>
      <c r="AV50" s="128"/>
      <c r="AW50" s="58"/>
      <c r="AX50" s="58"/>
      <c r="AY50" s="58"/>
      <c r="AZ50" s="145"/>
      <c r="BA50" s="146"/>
      <c r="BB50" s="147"/>
      <c r="BC50" s="146"/>
      <c r="BD50" s="148"/>
      <c r="BE50" s="128"/>
      <c r="BF50" s="58"/>
      <c r="BG50" s="58"/>
      <c r="BH50" s="58"/>
      <c r="BI50" s="145"/>
      <c r="BJ50" s="146"/>
      <c r="BK50" s="147"/>
      <c r="BL50" s="146"/>
      <c r="BM50" s="148"/>
      <c r="BN50" s="128"/>
      <c r="BO50" s="58"/>
      <c r="BP50" s="58"/>
      <c r="BQ50" s="58"/>
      <c r="BR50" s="145"/>
      <c r="BS50" s="146"/>
      <c r="BT50" s="147"/>
      <c r="BU50" s="146"/>
      <c r="BV50" s="148"/>
      <c r="BW50" s="128"/>
      <c r="BX50" s="58"/>
      <c r="BY50" s="58"/>
      <c r="BZ50" s="58"/>
      <c r="CA50" s="145"/>
      <c r="CB50" s="146"/>
      <c r="CC50" s="147"/>
      <c r="CD50" s="146"/>
      <c r="CE50" s="148"/>
      <c r="CF50" s="128"/>
      <c r="CG50" s="58"/>
      <c r="CH50" s="58"/>
      <c r="CI50" s="58"/>
      <c r="CJ50" s="145"/>
      <c r="CK50" s="146"/>
      <c r="CL50" s="147"/>
      <c r="CM50" s="146"/>
      <c r="CN50" s="148"/>
      <c r="CO50" s="128"/>
      <c r="CP50" s="58"/>
      <c r="CQ50" s="58"/>
      <c r="CR50" s="58"/>
      <c r="CS50" s="145"/>
      <c r="CT50" s="146"/>
      <c r="CU50" s="147"/>
      <c r="CV50" s="146"/>
      <c r="CW50" s="148"/>
      <c r="CX50" s="128"/>
      <c r="CY50" s="58"/>
      <c r="CZ50" s="58"/>
      <c r="DA50" s="58"/>
      <c r="DB50" s="145"/>
      <c r="DC50" s="146"/>
      <c r="DD50" s="147"/>
      <c r="DE50" s="146"/>
      <c r="DF50" s="148"/>
      <c r="DG50" s="128"/>
      <c r="DH50" s="58"/>
      <c r="DI50" s="58"/>
      <c r="DJ50" s="58"/>
      <c r="DK50" s="145"/>
      <c r="DL50" s="146"/>
      <c r="DM50" s="147"/>
      <c r="DN50" s="146"/>
      <c r="DO50" s="148"/>
      <c r="DP50" s="128"/>
      <c r="DQ50" s="58"/>
      <c r="DR50" s="58"/>
      <c r="DS50" s="58"/>
      <c r="DT50" s="145"/>
      <c r="DU50" s="146"/>
      <c r="DV50" s="147"/>
      <c r="DW50" s="146"/>
      <c r="DX50" s="148"/>
      <c r="DY50" s="128"/>
      <c r="DZ50" s="58"/>
      <c r="EA50" s="58"/>
      <c r="EB50" s="58"/>
      <c r="EC50" s="145"/>
      <c r="ED50" s="146"/>
      <c r="EE50" s="147"/>
      <c r="EF50" s="146"/>
      <c r="EG50" s="148"/>
      <c r="EH50" s="128"/>
      <c r="EI50" s="58"/>
      <c r="EJ50" s="58"/>
      <c r="EK50" s="58"/>
      <c r="EL50" s="145"/>
      <c r="EM50" s="146"/>
      <c r="EN50" s="147"/>
      <c r="EO50" s="146"/>
      <c r="EP50" s="148"/>
      <c r="EQ50" s="128"/>
      <c r="ER50" s="58"/>
      <c r="ES50" s="58"/>
      <c r="ET50" s="58"/>
      <c r="EU50" s="145"/>
      <c r="EV50" s="146"/>
      <c r="EW50" s="147"/>
      <c r="EX50" s="146"/>
      <c r="EY50" s="148"/>
      <c r="EZ50" s="128"/>
      <c r="FA50" s="58"/>
      <c r="FB50" s="58"/>
      <c r="FC50" s="58"/>
      <c r="FD50" s="145"/>
      <c r="FE50" s="146"/>
      <c r="FF50" s="147"/>
      <c r="FG50" s="146"/>
      <c r="FH50" s="148"/>
      <c r="FI50" s="128"/>
      <c r="FJ50" s="58"/>
      <c r="FK50" s="58"/>
      <c r="FL50" s="58"/>
      <c r="FM50" s="145"/>
      <c r="FN50" s="146"/>
      <c r="FO50" s="147"/>
      <c r="FP50" s="146"/>
      <c r="FQ50" s="148"/>
      <c r="FR50" s="128"/>
      <c r="FS50" s="58"/>
      <c r="FT50" s="58"/>
      <c r="FU50" s="58"/>
      <c r="FV50" s="145"/>
      <c r="FW50" s="146"/>
      <c r="FX50" s="147"/>
      <c r="FY50" s="146"/>
      <c r="FZ50" s="148"/>
      <c r="GA50" s="128"/>
      <c r="GB50" s="58"/>
      <c r="GC50" s="58"/>
      <c r="GD50" s="58"/>
      <c r="GE50" s="145"/>
      <c r="GF50" s="146"/>
      <c r="GG50" s="147"/>
      <c r="GH50" s="146"/>
      <c r="GI50" s="148"/>
      <c r="GJ50" s="128"/>
      <c r="GK50" s="58"/>
      <c r="GL50" s="58"/>
      <c r="GM50" s="58"/>
      <c r="GN50" s="145"/>
      <c r="GO50" s="146"/>
      <c r="GP50" s="147"/>
      <c r="GQ50" s="146"/>
      <c r="GR50" s="148"/>
      <c r="GS50" s="128"/>
      <c r="GT50" s="128"/>
      <c r="GU50" s="92"/>
      <c r="GV50" s="149"/>
      <c r="GW50" s="149"/>
      <c r="GX50" s="486"/>
      <c r="GY50" s="369"/>
      <c r="GZ50" s="77"/>
    </row>
    <row r="51" spans="1:208" x14ac:dyDescent="0.25">
      <c r="A51"/>
      <c r="B51" s="77"/>
      <c r="C51" s="77"/>
      <c r="D51" s="35"/>
      <c r="E51" s="36"/>
      <c r="F51" s="37"/>
      <c r="G51" s="38"/>
      <c r="H51" s="39"/>
      <c r="I51" s="40"/>
      <c r="J51" s="143"/>
      <c r="K51" s="78"/>
      <c r="L51" s="106"/>
      <c r="M51" s="80"/>
      <c r="N51" s="81"/>
      <c r="O51" s="107"/>
      <c r="P51" s="123">
        <f t="shared" si="1"/>
        <v>0</v>
      </c>
      <c r="Q51" s="129"/>
      <c r="R51" s="129"/>
      <c r="S51" s="129"/>
      <c r="T51" s="39">
        <f t="shared" si="0"/>
        <v>0</v>
      </c>
      <c r="U51" s="358"/>
      <c r="V51" s="120"/>
      <c r="W51" s="105"/>
      <c r="X51" s="58"/>
      <c r="Y51" s="145"/>
      <c r="Z51" s="146"/>
      <c r="AA51" s="147"/>
      <c r="AB51" s="146"/>
      <c r="AC51" s="148"/>
      <c r="AD51" s="128"/>
      <c r="AE51" s="58"/>
      <c r="AF51" s="58"/>
      <c r="AG51" s="58"/>
      <c r="AH51" s="145"/>
      <c r="AI51" s="146"/>
      <c r="AJ51" s="147"/>
      <c r="AK51" s="146"/>
      <c r="AL51" s="148"/>
      <c r="AM51" s="128"/>
      <c r="AN51" s="58"/>
      <c r="AO51" s="58"/>
      <c r="AP51" s="58"/>
      <c r="AQ51" s="145"/>
      <c r="AR51" s="146"/>
      <c r="AS51" s="147"/>
      <c r="AT51" s="146"/>
      <c r="AU51" s="148"/>
      <c r="AV51" s="128"/>
      <c r="AW51" s="58"/>
      <c r="AX51" s="58"/>
      <c r="AY51" s="58"/>
      <c r="AZ51" s="145"/>
      <c r="BA51" s="146"/>
      <c r="BB51" s="147"/>
      <c r="BC51" s="146"/>
      <c r="BD51" s="148"/>
      <c r="BE51" s="128"/>
      <c r="BF51" s="58"/>
      <c r="BG51" s="58"/>
      <c r="BH51" s="58"/>
      <c r="BI51" s="145"/>
      <c r="BJ51" s="146"/>
      <c r="BK51" s="147"/>
      <c r="BL51" s="146"/>
      <c r="BM51" s="148"/>
      <c r="BN51" s="128"/>
      <c r="BO51" s="58"/>
      <c r="BP51" s="58"/>
      <c r="BQ51" s="58"/>
      <c r="BR51" s="145"/>
      <c r="BS51" s="146"/>
      <c r="BT51" s="147"/>
      <c r="BU51" s="146"/>
      <c r="BV51" s="148"/>
      <c r="BW51" s="128"/>
      <c r="BX51" s="58"/>
      <c r="BY51" s="58"/>
      <c r="BZ51" s="58"/>
      <c r="CA51" s="145"/>
      <c r="CB51" s="146"/>
      <c r="CC51" s="147"/>
      <c r="CD51" s="146"/>
      <c r="CE51" s="148"/>
      <c r="CF51" s="128"/>
      <c r="CG51" s="58"/>
      <c r="CH51" s="58"/>
      <c r="CI51" s="58"/>
      <c r="CJ51" s="145"/>
      <c r="CK51" s="146"/>
      <c r="CL51" s="147"/>
      <c r="CM51" s="146"/>
      <c r="CN51" s="148"/>
      <c r="CO51" s="128"/>
      <c r="CP51" s="58"/>
      <c r="CQ51" s="58"/>
      <c r="CR51" s="58"/>
      <c r="CS51" s="145"/>
      <c r="CT51" s="146"/>
      <c r="CU51" s="147"/>
      <c r="CV51" s="146"/>
      <c r="CW51" s="148"/>
      <c r="CX51" s="128"/>
      <c r="CY51" s="58"/>
      <c r="CZ51" s="58"/>
      <c r="DA51" s="58"/>
      <c r="DB51" s="145"/>
      <c r="DC51" s="146"/>
      <c r="DD51" s="147"/>
      <c r="DE51" s="146"/>
      <c r="DF51" s="148"/>
      <c r="DG51" s="128"/>
      <c r="DH51" s="58"/>
      <c r="DI51" s="58"/>
      <c r="DJ51" s="58"/>
      <c r="DK51" s="145"/>
      <c r="DL51" s="146"/>
      <c r="DM51" s="147"/>
      <c r="DN51" s="146"/>
      <c r="DO51" s="148"/>
      <c r="DP51" s="128"/>
      <c r="DQ51" s="58"/>
      <c r="DR51" s="58"/>
      <c r="DS51" s="58"/>
      <c r="DT51" s="145"/>
      <c r="DU51" s="146"/>
      <c r="DV51" s="147"/>
      <c r="DW51" s="146"/>
      <c r="DX51" s="148"/>
      <c r="DY51" s="128"/>
      <c r="DZ51" s="58"/>
      <c r="EA51" s="58"/>
      <c r="EB51" s="58"/>
      <c r="EC51" s="145"/>
      <c r="ED51" s="146"/>
      <c r="EE51" s="147"/>
      <c r="EF51" s="146"/>
      <c r="EG51" s="148"/>
      <c r="EH51" s="128"/>
      <c r="EI51" s="58"/>
      <c r="EJ51" s="58"/>
      <c r="EK51" s="58"/>
      <c r="EL51" s="145"/>
      <c r="EM51" s="146"/>
      <c r="EN51" s="147"/>
      <c r="EO51" s="146"/>
      <c r="EP51" s="148"/>
      <c r="EQ51" s="128"/>
      <c r="ER51" s="58"/>
      <c r="ES51" s="58"/>
      <c r="ET51" s="58"/>
      <c r="EU51" s="145"/>
      <c r="EV51" s="146"/>
      <c r="EW51" s="147"/>
      <c r="EX51" s="146"/>
      <c r="EY51" s="148"/>
      <c r="EZ51" s="128"/>
      <c r="FA51" s="58"/>
      <c r="FB51" s="58"/>
      <c r="FC51" s="58"/>
      <c r="FD51" s="145"/>
      <c r="FE51" s="146"/>
      <c r="FF51" s="147"/>
      <c r="FG51" s="146"/>
      <c r="FH51" s="148"/>
      <c r="FI51" s="128"/>
      <c r="FJ51" s="58"/>
      <c r="FK51" s="58"/>
      <c r="FL51" s="58"/>
      <c r="FM51" s="145"/>
      <c r="FN51" s="146"/>
      <c r="FO51" s="147"/>
      <c r="FP51" s="146"/>
      <c r="FQ51" s="148"/>
      <c r="FR51" s="128"/>
      <c r="FS51" s="58"/>
      <c r="FT51" s="58"/>
      <c r="FU51" s="58"/>
      <c r="FV51" s="145"/>
      <c r="FW51" s="146"/>
      <c r="FX51" s="147"/>
      <c r="FY51" s="146"/>
      <c r="FZ51" s="148"/>
      <c r="GA51" s="128"/>
      <c r="GB51" s="58"/>
      <c r="GC51" s="58"/>
      <c r="GD51" s="58"/>
      <c r="GE51" s="145"/>
      <c r="GF51" s="146"/>
      <c r="GG51" s="147"/>
      <c r="GH51" s="146"/>
      <c r="GI51" s="148"/>
      <c r="GJ51" s="128"/>
      <c r="GK51" s="58"/>
      <c r="GL51" s="58"/>
      <c r="GM51" s="58"/>
      <c r="GN51" s="145"/>
      <c r="GO51" s="146"/>
      <c r="GP51" s="147"/>
      <c r="GQ51" s="146"/>
      <c r="GR51" s="148"/>
      <c r="GS51" s="128"/>
      <c r="GT51" s="128"/>
      <c r="GU51" s="92"/>
      <c r="GV51" s="149"/>
      <c r="GW51" s="149"/>
      <c r="GX51" s="486"/>
      <c r="GY51" s="369"/>
      <c r="GZ51" s="77"/>
    </row>
    <row r="52" spans="1:208" x14ac:dyDescent="0.25">
      <c r="A52"/>
      <c r="B52" s="77"/>
      <c r="C52" s="77"/>
      <c r="D52" s="35"/>
      <c r="E52" s="36"/>
      <c r="F52" s="37"/>
      <c r="G52" s="38"/>
      <c r="H52" s="39"/>
      <c r="I52" s="40"/>
      <c r="J52" s="143"/>
      <c r="K52" s="78"/>
      <c r="L52" s="106"/>
      <c r="M52" s="80"/>
      <c r="N52" s="81"/>
      <c r="O52" s="107"/>
      <c r="P52" s="123">
        <f t="shared" si="1"/>
        <v>0</v>
      </c>
      <c r="Q52" s="129"/>
      <c r="R52" s="129"/>
      <c r="S52" s="129"/>
      <c r="T52" s="39">
        <f t="shared" si="0"/>
        <v>0</v>
      </c>
      <c r="U52" s="358"/>
      <c r="V52" s="120"/>
      <c r="W52" s="105"/>
      <c r="X52" s="58"/>
      <c r="Y52" s="145"/>
      <c r="Z52" s="146"/>
      <c r="AA52" s="147"/>
      <c r="AB52" s="146"/>
      <c r="AC52" s="148"/>
      <c r="AD52" s="128"/>
      <c r="AE52" s="58"/>
      <c r="AF52" s="58"/>
      <c r="AG52" s="58"/>
      <c r="AH52" s="145"/>
      <c r="AI52" s="146"/>
      <c r="AJ52" s="147"/>
      <c r="AK52" s="146"/>
      <c r="AL52" s="148"/>
      <c r="AM52" s="128"/>
      <c r="AN52" s="58"/>
      <c r="AO52" s="58"/>
      <c r="AP52" s="58"/>
      <c r="AQ52" s="145"/>
      <c r="AR52" s="146"/>
      <c r="AS52" s="147"/>
      <c r="AT52" s="146"/>
      <c r="AU52" s="148"/>
      <c r="AV52" s="128"/>
      <c r="AW52" s="58"/>
      <c r="AX52" s="58"/>
      <c r="AY52" s="58"/>
      <c r="AZ52" s="145"/>
      <c r="BA52" s="146"/>
      <c r="BB52" s="147"/>
      <c r="BC52" s="146"/>
      <c r="BD52" s="148"/>
      <c r="BE52" s="128"/>
      <c r="BF52" s="58"/>
      <c r="BG52" s="58"/>
      <c r="BH52" s="58"/>
      <c r="BI52" s="145"/>
      <c r="BJ52" s="146"/>
      <c r="BK52" s="147"/>
      <c r="BL52" s="146"/>
      <c r="BM52" s="148"/>
      <c r="BN52" s="128"/>
      <c r="BO52" s="58"/>
      <c r="BP52" s="58"/>
      <c r="BQ52" s="58"/>
      <c r="BR52" s="145"/>
      <c r="BS52" s="146"/>
      <c r="BT52" s="147"/>
      <c r="BU52" s="146"/>
      <c r="BV52" s="148"/>
      <c r="BW52" s="128"/>
      <c r="BX52" s="58"/>
      <c r="BY52" s="58"/>
      <c r="BZ52" s="58"/>
      <c r="CA52" s="145"/>
      <c r="CB52" s="146"/>
      <c r="CC52" s="147"/>
      <c r="CD52" s="146"/>
      <c r="CE52" s="148"/>
      <c r="CF52" s="128"/>
      <c r="CG52" s="58"/>
      <c r="CH52" s="58"/>
      <c r="CI52" s="58"/>
      <c r="CJ52" s="145"/>
      <c r="CK52" s="146"/>
      <c r="CL52" s="147"/>
      <c r="CM52" s="146"/>
      <c r="CN52" s="148"/>
      <c r="CO52" s="128"/>
      <c r="CP52" s="58"/>
      <c r="CQ52" s="58"/>
      <c r="CR52" s="58"/>
      <c r="CS52" s="145"/>
      <c r="CT52" s="146"/>
      <c r="CU52" s="147"/>
      <c r="CV52" s="146"/>
      <c r="CW52" s="148"/>
      <c r="CX52" s="128"/>
      <c r="CY52" s="58"/>
      <c r="CZ52" s="58"/>
      <c r="DA52" s="58"/>
      <c r="DB52" s="145"/>
      <c r="DC52" s="146"/>
      <c r="DD52" s="147"/>
      <c r="DE52" s="146"/>
      <c r="DF52" s="148"/>
      <c r="DG52" s="128"/>
      <c r="DH52" s="58"/>
      <c r="DI52" s="58"/>
      <c r="DJ52" s="58"/>
      <c r="DK52" s="145"/>
      <c r="DL52" s="146"/>
      <c r="DM52" s="147"/>
      <c r="DN52" s="146"/>
      <c r="DO52" s="148"/>
      <c r="DP52" s="128"/>
      <c r="DQ52" s="58"/>
      <c r="DR52" s="58"/>
      <c r="DS52" s="58"/>
      <c r="DT52" s="145"/>
      <c r="DU52" s="146"/>
      <c r="DV52" s="147"/>
      <c r="DW52" s="146"/>
      <c r="DX52" s="148"/>
      <c r="DY52" s="128"/>
      <c r="DZ52" s="58"/>
      <c r="EA52" s="58"/>
      <c r="EB52" s="58"/>
      <c r="EC52" s="145"/>
      <c r="ED52" s="146"/>
      <c r="EE52" s="147"/>
      <c r="EF52" s="146"/>
      <c r="EG52" s="148"/>
      <c r="EH52" s="128"/>
      <c r="EI52" s="58"/>
      <c r="EJ52" s="58"/>
      <c r="EK52" s="58"/>
      <c r="EL52" s="145"/>
      <c r="EM52" s="146"/>
      <c r="EN52" s="147"/>
      <c r="EO52" s="146"/>
      <c r="EP52" s="148"/>
      <c r="EQ52" s="128"/>
      <c r="ER52" s="58"/>
      <c r="ES52" s="58"/>
      <c r="ET52" s="58"/>
      <c r="EU52" s="145"/>
      <c r="EV52" s="146"/>
      <c r="EW52" s="147"/>
      <c r="EX52" s="146"/>
      <c r="EY52" s="148"/>
      <c r="EZ52" s="128"/>
      <c r="FA52" s="58"/>
      <c r="FB52" s="58"/>
      <c r="FC52" s="58"/>
      <c r="FD52" s="145"/>
      <c r="FE52" s="146"/>
      <c r="FF52" s="147"/>
      <c r="FG52" s="146"/>
      <c r="FH52" s="148"/>
      <c r="FI52" s="128"/>
      <c r="FJ52" s="58"/>
      <c r="FK52" s="58"/>
      <c r="FL52" s="58"/>
      <c r="FM52" s="145"/>
      <c r="FN52" s="146"/>
      <c r="FO52" s="147"/>
      <c r="FP52" s="146"/>
      <c r="FQ52" s="148"/>
      <c r="FR52" s="128"/>
      <c r="FS52" s="58"/>
      <c r="FT52" s="58"/>
      <c r="FU52" s="58"/>
      <c r="FV52" s="145"/>
      <c r="FW52" s="146"/>
      <c r="FX52" s="147"/>
      <c r="FY52" s="146"/>
      <c r="FZ52" s="148"/>
      <c r="GA52" s="128"/>
      <c r="GB52" s="58"/>
      <c r="GC52" s="58"/>
      <c r="GD52" s="58"/>
      <c r="GE52" s="145"/>
      <c r="GF52" s="146"/>
      <c r="GG52" s="147"/>
      <c r="GH52" s="146"/>
      <c r="GI52" s="148"/>
      <c r="GJ52" s="128"/>
      <c r="GK52" s="58"/>
      <c r="GL52" s="58"/>
      <c r="GM52" s="58"/>
      <c r="GN52" s="145"/>
      <c r="GO52" s="146"/>
      <c r="GP52" s="147"/>
      <c r="GQ52" s="146"/>
      <c r="GR52" s="148"/>
      <c r="GS52" s="128"/>
      <c r="GT52" s="128"/>
      <c r="GU52" s="92"/>
      <c r="GV52" s="149"/>
      <c r="GW52" s="149"/>
      <c r="GX52" s="486"/>
      <c r="GY52" s="369"/>
      <c r="GZ52" s="77"/>
    </row>
    <row r="53" spans="1:208" x14ac:dyDescent="0.25">
      <c r="A53"/>
      <c r="B53" s="77"/>
      <c r="C53" s="77"/>
      <c r="D53" s="35"/>
      <c r="E53" s="36"/>
      <c r="F53" s="37"/>
      <c r="G53" s="38"/>
      <c r="H53" s="39"/>
      <c r="I53" s="40"/>
      <c r="J53" s="143"/>
      <c r="K53" s="78"/>
      <c r="L53" s="106"/>
      <c r="M53" s="80"/>
      <c r="N53" s="81"/>
      <c r="O53" s="107"/>
      <c r="P53" s="123">
        <f t="shared" si="1"/>
        <v>0</v>
      </c>
      <c r="Q53" s="129"/>
      <c r="R53" s="129"/>
      <c r="S53" s="129"/>
      <c r="T53" s="39">
        <f t="shared" si="0"/>
        <v>0</v>
      </c>
      <c r="U53" s="358"/>
      <c r="V53" s="120"/>
      <c r="W53" s="105"/>
      <c r="X53" s="58"/>
      <c r="Y53" s="145"/>
      <c r="Z53" s="146"/>
      <c r="AA53" s="147"/>
      <c r="AB53" s="146"/>
      <c r="AC53" s="148"/>
      <c r="AD53" s="128"/>
      <c r="AE53" s="58"/>
      <c r="AF53" s="58"/>
      <c r="AG53" s="58"/>
      <c r="AH53" s="145"/>
      <c r="AI53" s="146"/>
      <c r="AJ53" s="147"/>
      <c r="AK53" s="146"/>
      <c r="AL53" s="148"/>
      <c r="AM53" s="128"/>
      <c r="AN53" s="58"/>
      <c r="AO53" s="58"/>
      <c r="AP53" s="58"/>
      <c r="AQ53" s="145"/>
      <c r="AR53" s="146"/>
      <c r="AS53" s="147"/>
      <c r="AT53" s="146"/>
      <c r="AU53" s="148"/>
      <c r="AV53" s="128"/>
      <c r="AW53" s="58"/>
      <c r="AX53" s="58"/>
      <c r="AY53" s="58"/>
      <c r="AZ53" s="145"/>
      <c r="BA53" s="146"/>
      <c r="BB53" s="147"/>
      <c r="BC53" s="146"/>
      <c r="BD53" s="148"/>
      <c r="BE53" s="128"/>
      <c r="BF53" s="58"/>
      <c r="BG53" s="58"/>
      <c r="BH53" s="58"/>
      <c r="BI53" s="145"/>
      <c r="BJ53" s="146"/>
      <c r="BK53" s="147"/>
      <c r="BL53" s="146"/>
      <c r="BM53" s="148"/>
      <c r="BN53" s="128"/>
      <c r="BO53" s="58"/>
      <c r="BP53" s="58"/>
      <c r="BQ53" s="58"/>
      <c r="BR53" s="145"/>
      <c r="BS53" s="146"/>
      <c r="BT53" s="147"/>
      <c r="BU53" s="146"/>
      <c r="BV53" s="148"/>
      <c r="BW53" s="128"/>
      <c r="BX53" s="58"/>
      <c r="BY53" s="58"/>
      <c r="BZ53" s="58"/>
      <c r="CA53" s="145"/>
      <c r="CB53" s="146"/>
      <c r="CC53" s="147"/>
      <c r="CD53" s="146"/>
      <c r="CE53" s="148"/>
      <c r="CF53" s="128"/>
      <c r="CG53" s="58"/>
      <c r="CH53" s="58"/>
      <c r="CI53" s="58"/>
      <c r="CJ53" s="145"/>
      <c r="CK53" s="146"/>
      <c r="CL53" s="147"/>
      <c r="CM53" s="146"/>
      <c r="CN53" s="148"/>
      <c r="CO53" s="128"/>
      <c r="CP53" s="58"/>
      <c r="CQ53" s="58"/>
      <c r="CR53" s="58"/>
      <c r="CS53" s="145"/>
      <c r="CT53" s="146"/>
      <c r="CU53" s="147"/>
      <c r="CV53" s="146"/>
      <c r="CW53" s="148"/>
      <c r="CX53" s="128"/>
      <c r="CY53" s="58"/>
      <c r="CZ53" s="58"/>
      <c r="DA53" s="58"/>
      <c r="DB53" s="145"/>
      <c r="DC53" s="146"/>
      <c r="DD53" s="147"/>
      <c r="DE53" s="146"/>
      <c r="DF53" s="148"/>
      <c r="DG53" s="128"/>
      <c r="DH53" s="58"/>
      <c r="DI53" s="58"/>
      <c r="DJ53" s="58"/>
      <c r="DK53" s="145"/>
      <c r="DL53" s="146"/>
      <c r="DM53" s="147"/>
      <c r="DN53" s="146"/>
      <c r="DO53" s="148"/>
      <c r="DP53" s="128"/>
      <c r="DQ53" s="58"/>
      <c r="DR53" s="58"/>
      <c r="DS53" s="58"/>
      <c r="DT53" s="145"/>
      <c r="DU53" s="146"/>
      <c r="DV53" s="147"/>
      <c r="DW53" s="146"/>
      <c r="DX53" s="148"/>
      <c r="DY53" s="128"/>
      <c r="DZ53" s="58"/>
      <c r="EA53" s="58"/>
      <c r="EB53" s="58"/>
      <c r="EC53" s="145"/>
      <c r="ED53" s="146"/>
      <c r="EE53" s="147"/>
      <c r="EF53" s="146"/>
      <c r="EG53" s="148"/>
      <c r="EH53" s="128"/>
      <c r="EI53" s="58"/>
      <c r="EJ53" s="58"/>
      <c r="EK53" s="58"/>
      <c r="EL53" s="145"/>
      <c r="EM53" s="146"/>
      <c r="EN53" s="147"/>
      <c r="EO53" s="146"/>
      <c r="EP53" s="148"/>
      <c r="EQ53" s="128"/>
      <c r="ER53" s="58"/>
      <c r="ES53" s="58"/>
      <c r="ET53" s="58"/>
      <c r="EU53" s="145"/>
      <c r="EV53" s="146"/>
      <c r="EW53" s="147"/>
      <c r="EX53" s="146"/>
      <c r="EY53" s="148"/>
      <c r="EZ53" s="128"/>
      <c r="FA53" s="58"/>
      <c r="FB53" s="58"/>
      <c r="FC53" s="58"/>
      <c r="FD53" s="145"/>
      <c r="FE53" s="146"/>
      <c r="FF53" s="147"/>
      <c r="FG53" s="146"/>
      <c r="FH53" s="148"/>
      <c r="FI53" s="128"/>
      <c r="FJ53" s="58"/>
      <c r="FK53" s="58"/>
      <c r="FL53" s="58"/>
      <c r="FM53" s="145"/>
      <c r="FN53" s="146"/>
      <c r="FO53" s="147"/>
      <c r="FP53" s="146"/>
      <c r="FQ53" s="148"/>
      <c r="FR53" s="128"/>
      <c r="FS53" s="58"/>
      <c r="FT53" s="58"/>
      <c r="FU53" s="58"/>
      <c r="FV53" s="145"/>
      <c r="FW53" s="146"/>
      <c r="FX53" s="147"/>
      <c r="FY53" s="146"/>
      <c r="FZ53" s="148"/>
      <c r="GA53" s="128"/>
      <c r="GB53" s="58"/>
      <c r="GC53" s="58"/>
      <c r="GD53" s="58"/>
      <c r="GE53" s="145"/>
      <c r="GF53" s="146"/>
      <c r="GG53" s="147"/>
      <c r="GH53" s="146"/>
      <c r="GI53" s="148"/>
      <c r="GJ53" s="128"/>
      <c r="GK53" s="58"/>
      <c r="GL53" s="58"/>
      <c r="GM53" s="58"/>
      <c r="GN53" s="145"/>
      <c r="GO53" s="146"/>
      <c r="GP53" s="147"/>
      <c r="GQ53" s="146"/>
      <c r="GR53" s="148"/>
      <c r="GS53" s="128"/>
      <c r="GT53" s="128"/>
      <c r="GU53" s="92"/>
      <c r="GV53" s="149"/>
      <c r="GW53" s="149"/>
      <c r="GX53" s="486"/>
      <c r="GY53" s="369"/>
      <c r="GZ53" s="77"/>
    </row>
    <row r="54" spans="1:208" x14ac:dyDescent="0.25">
      <c r="A54"/>
      <c r="B54" s="77"/>
      <c r="C54" s="77"/>
      <c r="D54" s="35"/>
      <c r="E54" s="36"/>
      <c r="F54" s="37"/>
      <c r="G54" s="38"/>
      <c r="H54" s="39"/>
      <c r="I54" s="40"/>
      <c r="J54" s="143"/>
      <c r="K54" s="78"/>
      <c r="L54" s="106"/>
      <c r="M54" s="80"/>
      <c r="N54" s="81"/>
      <c r="O54" s="107"/>
      <c r="P54" s="123">
        <f t="shared" si="1"/>
        <v>0</v>
      </c>
      <c r="Q54" s="129"/>
      <c r="R54" s="129"/>
      <c r="S54" s="129"/>
      <c r="T54" s="39">
        <f t="shared" si="0"/>
        <v>0</v>
      </c>
      <c r="U54" s="358"/>
      <c r="V54" s="120"/>
      <c r="W54" s="105"/>
      <c r="X54" s="58"/>
      <c r="Y54" s="145"/>
      <c r="Z54" s="146"/>
      <c r="AA54" s="147"/>
      <c r="AB54" s="146"/>
      <c r="AC54" s="148"/>
      <c r="AD54" s="128"/>
      <c r="AE54" s="58"/>
      <c r="AF54" s="58"/>
      <c r="AG54" s="58"/>
      <c r="AH54" s="145"/>
      <c r="AI54" s="146"/>
      <c r="AJ54" s="147"/>
      <c r="AK54" s="146"/>
      <c r="AL54" s="148"/>
      <c r="AM54" s="128"/>
      <c r="AN54" s="58"/>
      <c r="AO54" s="58"/>
      <c r="AP54" s="58"/>
      <c r="AQ54" s="145"/>
      <c r="AR54" s="146"/>
      <c r="AS54" s="147"/>
      <c r="AT54" s="146"/>
      <c r="AU54" s="148"/>
      <c r="AV54" s="128"/>
      <c r="AW54" s="58"/>
      <c r="AX54" s="58"/>
      <c r="AY54" s="58"/>
      <c r="AZ54" s="145"/>
      <c r="BA54" s="146"/>
      <c r="BB54" s="147"/>
      <c r="BC54" s="146"/>
      <c r="BD54" s="148"/>
      <c r="BE54" s="128"/>
      <c r="BF54" s="58"/>
      <c r="BG54" s="58"/>
      <c r="BH54" s="58"/>
      <c r="BI54" s="145"/>
      <c r="BJ54" s="146"/>
      <c r="BK54" s="147"/>
      <c r="BL54" s="146"/>
      <c r="BM54" s="148"/>
      <c r="BN54" s="128"/>
      <c r="BO54" s="58"/>
      <c r="BP54" s="58"/>
      <c r="BQ54" s="58"/>
      <c r="BR54" s="145"/>
      <c r="BS54" s="146"/>
      <c r="BT54" s="147"/>
      <c r="BU54" s="146"/>
      <c r="BV54" s="148"/>
      <c r="BW54" s="128"/>
      <c r="BX54" s="58"/>
      <c r="BY54" s="58"/>
      <c r="BZ54" s="58"/>
      <c r="CA54" s="145"/>
      <c r="CB54" s="146"/>
      <c r="CC54" s="147"/>
      <c r="CD54" s="146"/>
      <c r="CE54" s="148"/>
      <c r="CF54" s="128"/>
      <c r="CG54" s="58"/>
      <c r="CH54" s="58"/>
      <c r="CI54" s="58"/>
      <c r="CJ54" s="145"/>
      <c r="CK54" s="146"/>
      <c r="CL54" s="147"/>
      <c r="CM54" s="146"/>
      <c r="CN54" s="148"/>
      <c r="CO54" s="128"/>
      <c r="CP54" s="58"/>
      <c r="CQ54" s="58"/>
      <c r="CR54" s="58"/>
      <c r="CS54" s="145"/>
      <c r="CT54" s="146"/>
      <c r="CU54" s="147"/>
      <c r="CV54" s="146"/>
      <c r="CW54" s="148"/>
      <c r="CX54" s="128"/>
      <c r="CY54" s="58"/>
      <c r="CZ54" s="58"/>
      <c r="DA54" s="58"/>
      <c r="DB54" s="145"/>
      <c r="DC54" s="146"/>
      <c r="DD54" s="147"/>
      <c r="DE54" s="146"/>
      <c r="DF54" s="148"/>
      <c r="DG54" s="128"/>
      <c r="DH54" s="58"/>
      <c r="DI54" s="58"/>
      <c r="DJ54" s="58"/>
      <c r="DK54" s="145"/>
      <c r="DL54" s="146"/>
      <c r="DM54" s="147"/>
      <c r="DN54" s="146"/>
      <c r="DO54" s="148"/>
      <c r="DP54" s="128"/>
      <c r="DQ54" s="58"/>
      <c r="DR54" s="58"/>
      <c r="DS54" s="58"/>
      <c r="DT54" s="145"/>
      <c r="DU54" s="146"/>
      <c r="DV54" s="147"/>
      <c r="DW54" s="146"/>
      <c r="DX54" s="148"/>
      <c r="DY54" s="128"/>
      <c r="DZ54" s="58"/>
      <c r="EA54" s="58"/>
      <c r="EB54" s="58"/>
      <c r="EC54" s="145"/>
      <c r="ED54" s="146"/>
      <c r="EE54" s="147"/>
      <c r="EF54" s="146"/>
      <c r="EG54" s="148"/>
      <c r="EH54" s="128"/>
      <c r="EI54" s="58"/>
      <c r="EJ54" s="58"/>
      <c r="EK54" s="58"/>
      <c r="EL54" s="145"/>
      <c r="EM54" s="146"/>
      <c r="EN54" s="147"/>
      <c r="EO54" s="146"/>
      <c r="EP54" s="148"/>
      <c r="EQ54" s="128"/>
      <c r="ER54" s="58"/>
      <c r="ES54" s="58"/>
      <c r="ET54" s="58"/>
      <c r="EU54" s="145"/>
      <c r="EV54" s="146"/>
      <c r="EW54" s="147"/>
      <c r="EX54" s="146"/>
      <c r="EY54" s="148"/>
      <c r="EZ54" s="128"/>
      <c r="FA54" s="58"/>
      <c r="FB54" s="58"/>
      <c r="FC54" s="58"/>
      <c r="FD54" s="145"/>
      <c r="FE54" s="146"/>
      <c r="FF54" s="147"/>
      <c r="FG54" s="146"/>
      <c r="FH54" s="148"/>
      <c r="FI54" s="128"/>
      <c r="FJ54" s="58"/>
      <c r="FK54" s="58"/>
      <c r="FL54" s="58"/>
      <c r="FM54" s="145"/>
      <c r="FN54" s="146"/>
      <c r="FO54" s="147"/>
      <c r="FP54" s="146"/>
      <c r="FQ54" s="148"/>
      <c r="FR54" s="128"/>
      <c r="FS54" s="58"/>
      <c r="FT54" s="58"/>
      <c r="FU54" s="58"/>
      <c r="FV54" s="145"/>
      <c r="FW54" s="146"/>
      <c r="FX54" s="147"/>
      <c r="FY54" s="146"/>
      <c r="FZ54" s="148"/>
      <c r="GA54" s="128"/>
      <c r="GB54" s="58"/>
      <c r="GC54" s="58"/>
      <c r="GD54" s="58"/>
      <c r="GE54" s="145"/>
      <c r="GF54" s="146"/>
      <c r="GG54" s="147"/>
      <c r="GH54" s="146"/>
      <c r="GI54" s="148"/>
      <c r="GJ54" s="128"/>
      <c r="GK54" s="58"/>
      <c r="GL54" s="58"/>
      <c r="GM54" s="58"/>
      <c r="GN54" s="145"/>
      <c r="GO54" s="146"/>
      <c r="GP54" s="147"/>
      <c r="GQ54" s="146"/>
      <c r="GR54" s="148"/>
      <c r="GS54" s="128"/>
      <c r="GT54" s="128"/>
      <c r="GU54" s="92"/>
      <c r="GV54" s="149"/>
      <c r="GW54" s="149"/>
      <c r="GX54" s="486"/>
      <c r="GY54" s="369"/>
      <c r="GZ54" s="77"/>
    </row>
    <row r="55" spans="1:208" x14ac:dyDescent="0.25">
      <c r="A55"/>
      <c r="B55" s="77"/>
      <c r="C55" s="77"/>
      <c r="D55" s="35"/>
      <c r="E55" s="36"/>
      <c r="F55" s="37"/>
      <c r="G55" s="38"/>
      <c r="H55" s="39"/>
      <c r="I55" s="40"/>
      <c r="J55" s="143"/>
      <c r="K55" s="78"/>
      <c r="L55" s="106"/>
      <c r="M55" s="80"/>
      <c r="N55" s="151"/>
      <c r="O55" s="107"/>
      <c r="P55" s="123">
        <f t="shared" si="1"/>
        <v>0</v>
      </c>
      <c r="Q55" s="129"/>
      <c r="R55" s="129"/>
      <c r="S55" s="129"/>
      <c r="T55" s="39">
        <f>12599*24.0352+12418*23.8134+12660*24.0742</f>
        <v>903313.65800000005</v>
      </c>
      <c r="U55" s="358"/>
      <c r="V55" s="120"/>
      <c r="W55" s="105"/>
      <c r="X55" s="58"/>
      <c r="Y55" s="145"/>
      <c r="Z55" s="146"/>
      <c r="AA55" s="147"/>
      <c r="AB55" s="146"/>
      <c r="AC55" s="148"/>
      <c r="AD55" s="128"/>
      <c r="AE55" s="58"/>
      <c r="AF55" s="58"/>
      <c r="AG55" s="58"/>
      <c r="AH55" s="145"/>
      <c r="AI55" s="146"/>
      <c r="AJ55" s="147"/>
      <c r="AK55" s="146"/>
      <c r="AL55" s="148"/>
      <c r="AM55" s="128"/>
      <c r="AN55" s="58"/>
      <c r="AO55" s="58"/>
      <c r="AP55" s="58"/>
      <c r="AQ55" s="145"/>
      <c r="AR55" s="146"/>
      <c r="AS55" s="147"/>
      <c r="AT55" s="146"/>
      <c r="AU55" s="148"/>
      <c r="AV55" s="128"/>
      <c r="AW55" s="58"/>
      <c r="AX55" s="58"/>
      <c r="AY55" s="58"/>
      <c r="AZ55" s="145"/>
      <c r="BA55" s="146"/>
      <c r="BB55" s="147"/>
      <c r="BC55" s="146"/>
      <c r="BD55" s="148"/>
      <c r="BE55" s="128"/>
      <c r="BF55" s="58"/>
      <c r="BG55" s="58"/>
      <c r="BH55" s="58"/>
      <c r="BI55" s="145"/>
      <c r="BJ55" s="146"/>
      <c r="BK55" s="147"/>
      <c r="BL55" s="146"/>
      <c r="BM55" s="148"/>
      <c r="BN55" s="128"/>
      <c r="BO55" s="58"/>
      <c r="BP55" s="58"/>
      <c r="BQ55" s="58"/>
      <c r="BR55" s="145"/>
      <c r="BS55" s="146"/>
      <c r="BT55" s="147"/>
      <c r="BU55" s="146"/>
      <c r="BV55" s="148"/>
      <c r="BW55" s="128"/>
      <c r="BX55" s="58"/>
      <c r="BY55" s="58"/>
      <c r="BZ55" s="58"/>
      <c r="CA55" s="145"/>
      <c r="CB55" s="146"/>
      <c r="CC55" s="147"/>
      <c r="CD55" s="146"/>
      <c r="CE55" s="148"/>
      <c r="CF55" s="128"/>
      <c r="CG55" s="58"/>
      <c r="CH55" s="58"/>
      <c r="CI55" s="58"/>
      <c r="CJ55" s="145"/>
      <c r="CK55" s="146"/>
      <c r="CL55" s="147"/>
      <c r="CM55" s="146"/>
      <c r="CN55" s="148"/>
      <c r="CO55" s="128"/>
      <c r="CP55" s="58"/>
      <c r="CQ55" s="58"/>
      <c r="CR55" s="58"/>
      <c r="CS55" s="145"/>
      <c r="CT55" s="146"/>
      <c r="CU55" s="147"/>
      <c r="CV55" s="146"/>
      <c r="CW55" s="148"/>
      <c r="CX55" s="128"/>
      <c r="CY55" s="58"/>
      <c r="CZ55" s="58"/>
      <c r="DA55" s="58"/>
      <c r="DB55" s="145"/>
      <c r="DC55" s="146"/>
      <c r="DD55" s="147"/>
      <c r="DE55" s="146"/>
      <c r="DF55" s="148"/>
      <c r="DG55" s="128"/>
      <c r="DH55" s="58"/>
      <c r="DI55" s="58"/>
      <c r="DJ55" s="58"/>
      <c r="DK55" s="145"/>
      <c r="DL55" s="146"/>
      <c r="DM55" s="147"/>
      <c r="DN55" s="146"/>
      <c r="DO55" s="148"/>
      <c r="DP55" s="128"/>
      <c r="DQ55" s="58"/>
      <c r="DR55" s="58"/>
      <c r="DS55" s="58"/>
      <c r="DT55" s="145"/>
      <c r="DU55" s="146"/>
      <c r="DV55" s="147"/>
      <c r="DW55" s="146"/>
      <c r="DX55" s="148"/>
      <c r="DY55" s="128"/>
      <c r="DZ55" s="58"/>
      <c r="EA55" s="58"/>
      <c r="EB55" s="58"/>
      <c r="EC55" s="145"/>
      <c r="ED55" s="146"/>
      <c r="EE55" s="147"/>
      <c r="EF55" s="146"/>
      <c r="EG55" s="148"/>
      <c r="EH55" s="128"/>
      <c r="EI55" s="58"/>
      <c r="EJ55" s="58"/>
      <c r="EK55" s="58"/>
      <c r="EL55" s="145"/>
      <c r="EM55" s="146"/>
      <c r="EN55" s="147"/>
      <c r="EO55" s="146"/>
      <c r="EP55" s="148"/>
      <c r="EQ55" s="128"/>
      <c r="ER55" s="58"/>
      <c r="ES55" s="58"/>
      <c r="ET55" s="58"/>
      <c r="EU55" s="145"/>
      <c r="EV55" s="146"/>
      <c r="EW55" s="147"/>
      <c r="EX55" s="146"/>
      <c r="EY55" s="148"/>
      <c r="EZ55" s="128"/>
      <c r="FA55" s="58"/>
      <c r="FB55" s="58"/>
      <c r="FC55" s="58"/>
      <c r="FD55" s="145"/>
      <c r="FE55" s="146"/>
      <c r="FF55" s="147"/>
      <c r="FG55" s="146"/>
      <c r="FH55" s="148"/>
      <c r="FI55" s="128"/>
      <c r="FJ55" s="58"/>
      <c r="FK55" s="58"/>
      <c r="FL55" s="58"/>
      <c r="FM55" s="145"/>
      <c r="FN55" s="146"/>
      <c r="FO55" s="147"/>
      <c r="FP55" s="146"/>
      <c r="FQ55" s="148"/>
      <c r="FR55" s="128"/>
      <c r="FS55" s="58"/>
      <c r="FT55" s="58"/>
      <c r="FU55" s="58"/>
      <c r="FV55" s="145"/>
      <c r="FW55" s="146"/>
      <c r="FX55" s="147"/>
      <c r="FY55" s="146"/>
      <c r="FZ55" s="148"/>
      <c r="GA55" s="128"/>
      <c r="GB55" s="58"/>
      <c r="GC55" s="58"/>
      <c r="GD55" s="58"/>
      <c r="GE55" s="145"/>
      <c r="GF55" s="146"/>
      <c r="GG55" s="147"/>
      <c r="GH55" s="146"/>
      <c r="GI55" s="148"/>
      <c r="GJ55" s="128"/>
      <c r="GK55" s="58"/>
      <c r="GL55" s="58"/>
      <c r="GM55" s="58"/>
      <c r="GN55" s="145"/>
      <c r="GO55" s="146"/>
      <c r="GP55" s="147"/>
      <c r="GQ55" s="146"/>
      <c r="GR55" s="148"/>
      <c r="GS55" s="128"/>
      <c r="GT55" s="128"/>
      <c r="GU55" s="92"/>
      <c r="GV55" s="144"/>
      <c r="GW55" s="149"/>
      <c r="GX55" s="486"/>
      <c r="GY55" s="369"/>
      <c r="GZ55" s="77"/>
    </row>
    <row r="56" spans="1:208" x14ac:dyDescent="0.25">
      <c r="A56"/>
      <c r="B56" s="77"/>
      <c r="C56" s="77"/>
      <c r="D56" s="35"/>
      <c r="E56" s="36"/>
      <c r="F56" s="37"/>
      <c r="G56" s="38"/>
      <c r="H56" s="39"/>
      <c r="I56" s="40"/>
      <c r="J56" s="143"/>
      <c r="K56" s="78"/>
      <c r="L56" s="106"/>
      <c r="M56" s="80"/>
      <c r="N56" s="152"/>
      <c r="O56" s="107"/>
      <c r="P56" s="123">
        <f t="shared" si="1"/>
        <v>0</v>
      </c>
      <c r="Q56" s="129"/>
      <c r="R56" s="129"/>
      <c r="S56" s="129"/>
      <c r="T56" s="39">
        <f t="shared" si="0"/>
        <v>0</v>
      </c>
      <c r="U56" s="358"/>
      <c r="V56" s="120"/>
      <c r="W56" s="105"/>
      <c r="X56" s="58"/>
      <c r="Y56" s="145"/>
      <c r="Z56" s="146"/>
      <c r="AA56" s="147"/>
      <c r="AB56" s="146"/>
      <c r="AC56" s="148"/>
      <c r="AD56" s="128"/>
      <c r="AE56" s="58"/>
      <c r="AF56" s="58"/>
      <c r="AG56" s="58"/>
      <c r="AH56" s="145"/>
      <c r="AI56" s="146"/>
      <c r="AJ56" s="147"/>
      <c r="AK56" s="146"/>
      <c r="AL56" s="148"/>
      <c r="AM56" s="128"/>
      <c r="AN56" s="58"/>
      <c r="AO56" s="58"/>
      <c r="AP56" s="58"/>
      <c r="AQ56" s="145"/>
      <c r="AR56" s="146"/>
      <c r="AS56" s="147"/>
      <c r="AT56" s="146"/>
      <c r="AU56" s="148"/>
      <c r="AV56" s="128"/>
      <c r="AW56" s="58"/>
      <c r="AX56" s="58"/>
      <c r="AY56" s="58"/>
      <c r="AZ56" s="145"/>
      <c r="BA56" s="146"/>
      <c r="BB56" s="147"/>
      <c r="BC56" s="146"/>
      <c r="BD56" s="148"/>
      <c r="BE56" s="128"/>
      <c r="BF56" s="58"/>
      <c r="BG56" s="58"/>
      <c r="BH56" s="58"/>
      <c r="BI56" s="145"/>
      <c r="BJ56" s="146"/>
      <c r="BK56" s="147"/>
      <c r="BL56" s="146"/>
      <c r="BM56" s="148"/>
      <c r="BN56" s="128"/>
      <c r="BO56" s="58"/>
      <c r="BP56" s="58"/>
      <c r="BQ56" s="58"/>
      <c r="BR56" s="145"/>
      <c r="BS56" s="146"/>
      <c r="BT56" s="147"/>
      <c r="BU56" s="146"/>
      <c r="BV56" s="148"/>
      <c r="BW56" s="128"/>
      <c r="BX56" s="58"/>
      <c r="BY56" s="58"/>
      <c r="BZ56" s="58"/>
      <c r="CA56" s="145"/>
      <c r="CB56" s="146"/>
      <c r="CC56" s="147"/>
      <c r="CD56" s="146"/>
      <c r="CE56" s="148"/>
      <c r="CF56" s="128"/>
      <c r="CG56" s="58"/>
      <c r="CH56" s="58"/>
      <c r="CI56" s="58"/>
      <c r="CJ56" s="145"/>
      <c r="CK56" s="146"/>
      <c r="CL56" s="147"/>
      <c r="CM56" s="146"/>
      <c r="CN56" s="148"/>
      <c r="CO56" s="128"/>
      <c r="CP56" s="58"/>
      <c r="CQ56" s="58"/>
      <c r="CR56" s="58"/>
      <c r="CS56" s="145"/>
      <c r="CT56" s="146"/>
      <c r="CU56" s="147"/>
      <c r="CV56" s="146"/>
      <c r="CW56" s="148"/>
      <c r="CX56" s="128"/>
      <c r="CY56" s="58"/>
      <c r="CZ56" s="58"/>
      <c r="DA56" s="58"/>
      <c r="DB56" s="145"/>
      <c r="DC56" s="146"/>
      <c r="DD56" s="147"/>
      <c r="DE56" s="146"/>
      <c r="DF56" s="148"/>
      <c r="DG56" s="128"/>
      <c r="DH56" s="58"/>
      <c r="DI56" s="58"/>
      <c r="DJ56" s="58"/>
      <c r="DK56" s="145"/>
      <c r="DL56" s="146"/>
      <c r="DM56" s="147"/>
      <c r="DN56" s="146"/>
      <c r="DO56" s="148"/>
      <c r="DP56" s="128"/>
      <c r="DQ56" s="58"/>
      <c r="DR56" s="58"/>
      <c r="DS56" s="58"/>
      <c r="DT56" s="145"/>
      <c r="DU56" s="146"/>
      <c r="DV56" s="147"/>
      <c r="DW56" s="146"/>
      <c r="DX56" s="148"/>
      <c r="DY56" s="128"/>
      <c r="DZ56" s="58"/>
      <c r="EA56" s="58"/>
      <c r="EB56" s="58"/>
      <c r="EC56" s="145"/>
      <c r="ED56" s="146"/>
      <c r="EE56" s="147"/>
      <c r="EF56" s="146"/>
      <c r="EG56" s="148"/>
      <c r="EH56" s="128"/>
      <c r="EI56" s="58"/>
      <c r="EJ56" s="58"/>
      <c r="EK56" s="58"/>
      <c r="EL56" s="145"/>
      <c r="EM56" s="146"/>
      <c r="EN56" s="147"/>
      <c r="EO56" s="146"/>
      <c r="EP56" s="148"/>
      <c r="EQ56" s="128"/>
      <c r="ER56" s="58"/>
      <c r="ES56" s="58"/>
      <c r="ET56" s="58"/>
      <c r="EU56" s="145"/>
      <c r="EV56" s="146"/>
      <c r="EW56" s="147"/>
      <c r="EX56" s="146"/>
      <c r="EY56" s="148"/>
      <c r="EZ56" s="128"/>
      <c r="FA56" s="58"/>
      <c r="FB56" s="58"/>
      <c r="FC56" s="58"/>
      <c r="FD56" s="145"/>
      <c r="FE56" s="146"/>
      <c r="FF56" s="147"/>
      <c r="FG56" s="146"/>
      <c r="FH56" s="148"/>
      <c r="FI56" s="128"/>
      <c r="FJ56" s="58"/>
      <c r="FK56" s="58"/>
      <c r="FL56" s="58"/>
      <c r="FM56" s="145"/>
      <c r="FN56" s="146"/>
      <c r="FO56" s="147"/>
      <c r="FP56" s="146"/>
      <c r="FQ56" s="148"/>
      <c r="FR56" s="128"/>
      <c r="FS56" s="58"/>
      <c r="FT56" s="58"/>
      <c r="FU56" s="58"/>
      <c r="FV56" s="145"/>
      <c r="FW56" s="146"/>
      <c r="FX56" s="147"/>
      <c r="FY56" s="146"/>
      <c r="FZ56" s="148"/>
      <c r="GA56" s="128"/>
      <c r="GB56" s="58"/>
      <c r="GC56" s="58"/>
      <c r="GD56" s="58"/>
      <c r="GE56" s="145"/>
      <c r="GF56" s="146"/>
      <c r="GG56" s="147"/>
      <c r="GH56" s="146"/>
      <c r="GI56" s="148"/>
      <c r="GJ56" s="128"/>
      <c r="GK56" s="58"/>
      <c r="GL56" s="58"/>
      <c r="GM56" s="58"/>
      <c r="GN56" s="145"/>
      <c r="GO56" s="146"/>
      <c r="GP56" s="147"/>
      <c r="GQ56" s="146"/>
      <c r="GR56" s="148"/>
      <c r="GS56" s="128"/>
      <c r="GT56" s="128"/>
      <c r="GU56" s="92"/>
      <c r="GV56" s="149"/>
      <c r="GW56" s="149"/>
      <c r="GX56" s="486"/>
      <c r="GY56" s="369"/>
      <c r="GZ56" s="77"/>
    </row>
    <row r="57" spans="1:208" x14ac:dyDescent="0.25">
      <c r="A57"/>
      <c r="B57" s="77"/>
      <c r="C57" s="77"/>
      <c r="D57" s="35"/>
      <c r="E57" s="36"/>
      <c r="F57" s="37"/>
      <c r="G57" s="38"/>
      <c r="H57" s="39"/>
      <c r="I57" s="40"/>
      <c r="J57" s="155"/>
      <c r="K57" s="156"/>
      <c r="L57" s="60"/>
      <c r="M57" s="61"/>
      <c r="N57" s="157"/>
      <c r="O57" s="62"/>
      <c r="P57" s="62"/>
      <c r="Q57" s="158"/>
      <c r="R57" s="158"/>
      <c r="S57" s="158"/>
      <c r="T57" s="39">
        <f t="shared" si="0"/>
        <v>0</v>
      </c>
      <c r="U57" s="359"/>
      <c r="V57" s="159"/>
      <c r="W57" s="160"/>
      <c r="X57" s="161"/>
      <c r="Y57" s="162"/>
      <c r="Z57" s="163"/>
      <c r="AA57" s="164"/>
      <c r="AB57" s="163"/>
      <c r="AC57" s="165"/>
      <c r="AD57" s="166"/>
      <c r="AE57" s="167"/>
      <c r="AF57" s="161"/>
      <c r="AG57" s="168"/>
      <c r="AH57" s="162"/>
      <c r="AI57" s="163"/>
      <c r="AJ57" s="164"/>
      <c r="AK57" s="169"/>
      <c r="AL57" s="165"/>
      <c r="AM57" s="166"/>
      <c r="AN57" s="167"/>
      <c r="AO57" s="161"/>
      <c r="AP57" s="168"/>
      <c r="AQ57" s="162"/>
      <c r="AR57" s="163"/>
      <c r="AS57" s="164"/>
      <c r="AT57" s="163"/>
      <c r="AU57" s="165"/>
      <c r="AV57" s="166"/>
      <c r="AW57" s="167"/>
      <c r="AX57" s="161"/>
      <c r="AY57" s="168"/>
      <c r="AZ57" s="162"/>
      <c r="BA57" s="163"/>
      <c r="BB57" s="164"/>
      <c r="BC57" s="169"/>
      <c r="BD57" s="165"/>
      <c r="BE57" s="166"/>
      <c r="BF57" s="167"/>
      <c r="BG57" s="161"/>
      <c r="BH57" s="168"/>
      <c r="BI57" s="162"/>
      <c r="BJ57" s="163"/>
      <c r="BK57" s="164"/>
      <c r="BL57" s="169"/>
      <c r="BM57" s="165"/>
      <c r="BN57" s="166"/>
      <c r="BO57" s="167"/>
      <c r="BP57" s="161"/>
      <c r="BQ57" s="168"/>
      <c r="BR57" s="162"/>
      <c r="BS57" s="163"/>
      <c r="BT57" s="164"/>
      <c r="BU57" s="163"/>
      <c r="BV57" s="165"/>
      <c r="BW57" s="166"/>
      <c r="BX57" s="167"/>
      <c r="BY57" s="161"/>
      <c r="BZ57" s="168"/>
      <c r="CA57" s="162"/>
      <c r="CB57" s="163"/>
      <c r="CC57" s="164"/>
      <c r="CD57" s="163"/>
      <c r="CE57" s="165"/>
      <c r="CF57" s="166"/>
      <c r="CG57" s="167"/>
      <c r="CH57" s="161"/>
      <c r="CI57" s="168"/>
      <c r="CJ57" s="162"/>
      <c r="CK57" s="163"/>
      <c r="CL57" s="164"/>
      <c r="CM57" s="163"/>
      <c r="CN57" s="165"/>
      <c r="CO57" s="166"/>
      <c r="CP57" s="167"/>
      <c r="CQ57" s="161"/>
      <c r="CR57" s="168"/>
      <c r="CS57" s="162"/>
      <c r="CT57" s="163"/>
      <c r="CU57" s="170"/>
      <c r="CV57" s="169"/>
      <c r="CW57" s="171"/>
      <c r="CX57" s="166"/>
      <c r="CY57" s="167"/>
      <c r="CZ57" s="161"/>
      <c r="DA57" s="168"/>
      <c r="DB57" s="162"/>
      <c r="DC57" s="163"/>
      <c r="DD57" s="164"/>
      <c r="DE57" s="163"/>
      <c r="DF57" s="165"/>
      <c r="DG57" s="166"/>
      <c r="DH57" s="167"/>
      <c r="DI57" s="161"/>
      <c r="DJ57" s="168"/>
      <c r="DK57" s="162"/>
      <c r="DL57" s="163"/>
      <c r="DM57" s="170"/>
      <c r="DN57" s="169"/>
      <c r="DO57" s="171"/>
      <c r="DP57" s="166"/>
      <c r="DQ57" s="167"/>
      <c r="DR57" s="161"/>
      <c r="DS57" s="168"/>
      <c r="DT57" s="162"/>
      <c r="DU57" s="163"/>
      <c r="DV57" s="164"/>
      <c r="DW57" s="163"/>
      <c r="DX57" s="165"/>
      <c r="DY57" s="166"/>
      <c r="DZ57" s="167"/>
      <c r="EA57" s="161"/>
      <c r="EB57" s="168"/>
      <c r="EC57" s="162"/>
      <c r="ED57" s="163"/>
      <c r="EE57" s="170"/>
      <c r="EF57" s="169"/>
      <c r="EG57" s="171"/>
      <c r="EH57" s="166"/>
      <c r="EI57" s="167"/>
      <c r="EJ57" s="161"/>
      <c r="EK57" s="168"/>
      <c r="EL57" s="162"/>
      <c r="EM57" s="163"/>
      <c r="EN57" s="170"/>
      <c r="EO57" s="169"/>
      <c r="EP57" s="171"/>
      <c r="EQ57" s="166"/>
      <c r="ER57" s="167"/>
      <c r="ES57" s="161"/>
      <c r="ET57" s="168"/>
      <c r="EU57" s="162"/>
      <c r="EV57" s="163"/>
      <c r="EW57" s="164"/>
      <c r="EX57" s="163"/>
      <c r="EY57" s="165"/>
      <c r="EZ57" s="166"/>
      <c r="FA57" s="167"/>
      <c r="FB57" s="161"/>
      <c r="FC57" s="168"/>
      <c r="FD57" s="162"/>
      <c r="FE57" s="163"/>
      <c r="FF57" s="164"/>
      <c r="FG57" s="163"/>
      <c r="FH57" s="165"/>
      <c r="FI57" s="166"/>
      <c r="FJ57" s="167"/>
      <c r="FK57" s="161"/>
      <c r="FL57" s="168"/>
      <c r="FM57" s="162"/>
      <c r="FN57" s="163"/>
      <c r="FO57" s="164"/>
      <c r="FP57" s="163"/>
      <c r="FQ57" s="165"/>
      <c r="FR57" s="166"/>
      <c r="FS57" s="167"/>
      <c r="FT57" s="161"/>
      <c r="FU57" s="168"/>
      <c r="FV57" s="162"/>
      <c r="FW57" s="163"/>
      <c r="FX57" s="164"/>
      <c r="FY57" s="163"/>
      <c r="FZ57" s="165"/>
      <c r="GA57" s="166"/>
      <c r="GB57" s="167"/>
      <c r="GC57" s="161"/>
      <c r="GD57" s="168"/>
      <c r="GE57" s="162"/>
      <c r="GF57" s="163"/>
      <c r="GG57" s="164"/>
      <c r="GH57" s="163"/>
      <c r="GI57" s="165"/>
      <c r="GJ57" s="166"/>
      <c r="GK57" s="167"/>
      <c r="GL57" s="161"/>
      <c r="GM57" s="168"/>
      <c r="GN57" s="162"/>
      <c r="GO57" s="163"/>
      <c r="GP57" s="164"/>
      <c r="GQ57" s="163"/>
      <c r="GR57" s="165"/>
      <c r="GS57" s="166"/>
      <c r="GT57" s="166"/>
      <c r="GU57" s="73"/>
      <c r="GV57" s="172"/>
      <c r="GW57" s="173"/>
      <c r="GX57" s="487"/>
      <c r="GY57" s="488"/>
      <c r="GZ57" s="77"/>
    </row>
    <row r="58" spans="1:208" x14ac:dyDescent="0.25">
      <c r="A58"/>
      <c r="B58" s="77"/>
      <c r="C58" s="77"/>
      <c r="D58" s="35"/>
      <c r="E58" s="36"/>
      <c r="F58" s="37"/>
      <c r="G58" s="38"/>
      <c r="H58" s="39"/>
      <c r="I58" s="40"/>
      <c r="J58" s="155"/>
      <c r="K58" s="156"/>
      <c r="L58" s="60"/>
      <c r="M58" s="61"/>
      <c r="N58" s="176"/>
      <c r="O58" s="62"/>
      <c r="P58" s="62"/>
      <c r="Q58" s="158"/>
      <c r="R58" s="158"/>
      <c r="S58" s="158"/>
      <c r="T58" s="39">
        <f t="shared" si="0"/>
        <v>0</v>
      </c>
      <c r="U58" s="359"/>
      <c r="V58" s="159"/>
      <c r="W58" s="160"/>
      <c r="X58" s="161"/>
      <c r="Y58" s="162"/>
      <c r="Z58" s="163"/>
      <c r="AA58" s="164"/>
      <c r="AB58" s="163"/>
      <c r="AC58" s="165"/>
      <c r="AD58" s="166"/>
      <c r="AE58" s="167"/>
      <c r="AF58" s="161"/>
      <c r="AG58" s="168"/>
      <c r="AH58" s="162"/>
      <c r="AI58" s="163"/>
      <c r="AJ58" s="164"/>
      <c r="AK58" s="169"/>
      <c r="AL58" s="165"/>
      <c r="AM58" s="166"/>
      <c r="AN58" s="167"/>
      <c r="AO58" s="161"/>
      <c r="AP58" s="168"/>
      <c r="AQ58" s="162"/>
      <c r="AR58" s="163"/>
      <c r="AS58" s="164"/>
      <c r="AT58" s="163"/>
      <c r="AU58" s="165"/>
      <c r="AV58" s="166"/>
      <c r="AW58" s="167"/>
      <c r="AX58" s="161"/>
      <c r="AY58" s="168"/>
      <c r="AZ58" s="162"/>
      <c r="BA58" s="163"/>
      <c r="BB58" s="164"/>
      <c r="BC58" s="169"/>
      <c r="BD58" s="165"/>
      <c r="BE58" s="166"/>
      <c r="BF58" s="167"/>
      <c r="BG58" s="161"/>
      <c r="BH58" s="168"/>
      <c r="BI58" s="162"/>
      <c r="BJ58" s="163"/>
      <c r="BK58" s="164"/>
      <c r="BL58" s="169"/>
      <c r="BM58" s="165"/>
      <c r="BN58" s="166"/>
      <c r="BO58" s="167"/>
      <c r="BP58" s="161"/>
      <c r="BQ58" s="168"/>
      <c r="BR58" s="162"/>
      <c r="BS58" s="163"/>
      <c r="BT58" s="164"/>
      <c r="BU58" s="163"/>
      <c r="BV58" s="165"/>
      <c r="BW58" s="166"/>
      <c r="BX58" s="167"/>
      <c r="BY58" s="161"/>
      <c r="BZ58" s="168"/>
      <c r="CA58" s="162"/>
      <c r="CB58" s="163"/>
      <c r="CC58" s="164"/>
      <c r="CD58" s="163"/>
      <c r="CE58" s="165"/>
      <c r="CF58" s="166"/>
      <c r="CG58" s="167"/>
      <c r="CH58" s="161"/>
      <c r="CI58" s="168"/>
      <c r="CJ58" s="162"/>
      <c r="CK58" s="163"/>
      <c r="CL58" s="164"/>
      <c r="CM58" s="163"/>
      <c r="CN58" s="165"/>
      <c r="CO58" s="166"/>
      <c r="CP58" s="167"/>
      <c r="CQ58" s="161"/>
      <c r="CR58" s="168"/>
      <c r="CS58" s="162"/>
      <c r="CT58" s="163"/>
      <c r="CU58" s="170"/>
      <c r="CV58" s="169"/>
      <c r="CW58" s="171"/>
      <c r="CX58" s="166"/>
      <c r="CY58" s="167"/>
      <c r="CZ58" s="161"/>
      <c r="DA58" s="168"/>
      <c r="DB58" s="162"/>
      <c r="DC58" s="163"/>
      <c r="DD58" s="164"/>
      <c r="DE58" s="163"/>
      <c r="DF58" s="165"/>
      <c r="DG58" s="166"/>
      <c r="DH58" s="167"/>
      <c r="DI58" s="161"/>
      <c r="DJ58" s="168"/>
      <c r="DK58" s="162"/>
      <c r="DL58" s="163"/>
      <c r="DM58" s="170"/>
      <c r="DN58" s="169"/>
      <c r="DO58" s="171"/>
      <c r="DP58" s="166"/>
      <c r="DQ58" s="167"/>
      <c r="DR58" s="161"/>
      <c r="DS58" s="168"/>
      <c r="DT58" s="162"/>
      <c r="DU58" s="163"/>
      <c r="DV58" s="164"/>
      <c r="DW58" s="163"/>
      <c r="DX58" s="165"/>
      <c r="DY58" s="166"/>
      <c r="DZ58" s="167"/>
      <c r="EA58" s="161"/>
      <c r="EB58" s="168"/>
      <c r="EC58" s="162"/>
      <c r="ED58" s="163"/>
      <c r="EE58" s="170"/>
      <c r="EF58" s="169"/>
      <c r="EG58" s="171"/>
      <c r="EH58" s="166"/>
      <c r="EI58" s="167"/>
      <c r="EJ58" s="161"/>
      <c r="EK58" s="168"/>
      <c r="EL58" s="162"/>
      <c r="EM58" s="163"/>
      <c r="EN58" s="170"/>
      <c r="EO58" s="169"/>
      <c r="EP58" s="171"/>
      <c r="EQ58" s="166"/>
      <c r="ER58" s="167"/>
      <c r="ES58" s="161"/>
      <c r="ET58" s="168"/>
      <c r="EU58" s="162"/>
      <c r="EV58" s="163"/>
      <c r="EW58" s="164"/>
      <c r="EX58" s="163"/>
      <c r="EY58" s="165"/>
      <c r="EZ58" s="166"/>
      <c r="FA58" s="167"/>
      <c r="FB58" s="161"/>
      <c r="FC58" s="168"/>
      <c r="FD58" s="162"/>
      <c r="FE58" s="163"/>
      <c r="FF58" s="164"/>
      <c r="FG58" s="163"/>
      <c r="FH58" s="165"/>
      <c r="FI58" s="166"/>
      <c r="FJ58" s="167"/>
      <c r="FK58" s="161"/>
      <c r="FL58" s="168"/>
      <c r="FM58" s="162"/>
      <c r="FN58" s="163"/>
      <c r="FO58" s="164"/>
      <c r="FP58" s="163"/>
      <c r="FQ58" s="165"/>
      <c r="FR58" s="166"/>
      <c r="FS58" s="167"/>
      <c r="FT58" s="161"/>
      <c r="FU58" s="168"/>
      <c r="FV58" s="162"/>
      <c r="FW58" s="163"/>
      <c r="FX58" s="164"/>
      <c r="FY58" s="163"/>
      <c r="FZ58" s="165"/>
      <c r="GA58" s="166"/>
      <c r="GB58" s="167"/>
      <c r="GC58" s="161"/>
      <c r="GD58" s="168"/>
      <c r="GE58" s="162"/>
      <c r="GF58" s="163"/>
      <c r="GG58" s="164"/>
      <c r="GH58" s="163"/>
      <c r="GI58" s="165"/>
      <c r="GJ58" s="166"/>
      <c r="GK58" s="167"/>
      <c r="GL58" s="161"/>
      <c r="GM58" s="168"/>
      <c r="GN58" s="162"/>
      <c r="GO58" s="163"/>
      <c r="GP58" s="164"/>
      <c r="GQ58" s="163"/>
      <c r="GR58" s="165"/>
      <c r="GS58" s="166"/>
      <c r="GT58" s="166"/>
      <c r="GU58" s="73"/>
      <c r="GV58" s="172"/>
      <c r="GW58" s="173"/>
      <c r="GX58" s="487"/>
      <c r="GY58" s="488"/>
    </row>
    <row r="59" spans="1:208" ht="16.5" thickBot="1" x14ac:dyDescent="0.3">
      <c r="A59"/>
      <c r="B59" s="77"/>
      <c r="C59" s="77"/>
      <c r="D59" s="35"/>
      <c r="E59" s="36"/>
      <c r="F59" s="37"/>
      <c r="G59" s="38"/>
      <c r="H59" s="39"/>
      <c r="I59" s="40"/>
      <c r="J59" s="155"/>
      <c r="K59" s="156"/>
      <c r="L59" s="60"/>
      <c r="M59" s="61"/>
      <c r="N59" s="176"/>
      <c r="O59" s="177"/>
      <c r="P59" s="62"/>
      <c r="Q59" s="158"/>
      <c r="R59" s="158"/>
      <c r="S59" s="158"/>
      <c r="T59" s="39">
        <f t="shared" si="0"/>
        <v>0</v>
      </c>
      <c r="U59" s="359"/>
      <c r="V59" s="159"/>
      <c r="W59" s="160"/>
      <c r="X59" s="161"/>
      <c r="Y59" s="162"/>
      <c r="Z59" s="163"/>
      <c r="AA59" s="164"/>
      <c r="AB59" s="163"/>
      <c r="AC59" s="165"/>
      <c r="AD59" s="166"/>
      <c r="AE59" s="167"/>
      <c r="AF59" s="161"/>
      <c r="AG59" s="168"/>
      <c r="AH59" s="162"/>
      <c r="AI59" s="163"/>
      <c r="AJ59" s="164"/>
      <c r="AK59" s="169"/>
      <c r="AL59" s="165"/>
      <c r="AM59" s="166"/>
      <c r="AN59" s="167"/>
      <c r="AO59" s="161"/>
      <c r="AP59" s="168"/>
      <c r="AQ59" s="162"/>
      <c r="AR59" s="163"/>
      <c r="AS59" s="164"/>
      <c r="AT59" s="163"/>
      <c r="AU59" s="165"/>
      <c r="AV59" s="166"/>
      <c r="AW59" s="167"/>
      <c r="AX59" s="161"/>
      <c r="AY59" s="168"/>
      <c r="AZ59" s="162"/>
      <c r="BA59" s="163"/>
      <c r="BB59" s="164"/>
      <c r="BC59" s="169"/>
      <c r="BD59" s="165"/>
      <c r="BE59" s="166"/>
      <c r="BF59" s="167"/>
      <c r="BG59" s="161"/>
      <c r="BH59" s="168"/>
      <c r="BI59" s="162"/>
      <c r="BJ59" s="163"/>
      <c r="BK59" s="164"/>
      <c r="BL59" s="169"/>
      <c r="BM59" s="165"/>
      <c r="BN59" s="166"/>
      <c r="BO59" s="167"/>
      <c r="BP59" s="161"/>
      <c r="BQ59" s="168"/>
      <c r="BR59" s="162"/>
      <c r="BS59" s="163"/>
      <c r="BT59" s="164"/>
      <c r="BU59" s="163"/>
      <c r="BV59" s="165"/>
      <c r="BW59" s="166"/>
      <c r="BX59" s="167"/>
      <c r="BY59" s="161"/>
      <c r="BZ59" s="168"/>
      <c r="CA59" s="162"/>
      <c r="CB59" s="163"/>
      <c r="CC59" s="164"/>
      <c r="CD59" s="163"/>
      <c r="CE59" s="165"/>
      <c r="CF59" s="166"/>
      <c r="CG59" s="167"/>
      <c r="CH59" s="161"/>
      <c r="CI59" s="168"/>
      <c r="CJ59" s="162"/>
      <c r="CK59" s="163"/>
      <c r="CL59" s="164"/>
      <c r="CM59" s="163"/>
      <c r="CN59" s="165"/>
      <c r="CO59" s="166"/>
      <c r="CP59" s="167"/>
      <c r="CQ59" s="161"/>
      <c r="CR59" s="168"/>
      <c r="CS59" s="162"/>
      <c r="CT59" s="163"/>
      <c r="CU59" s="170"/>
      <c r="CV59" s="169"/>
      <c r="CW59" s="171"/>
      <c r="CX59" s="166"/>
      <c r="CY59" s="167"/>
      <c r="CZ59" s="161"/>
      <c r="DA59" s="168"/>
      <c r="DB59" s="162"/>
      <c r="DC59" s="163"/>
      <c r="DD59" s="164"/>
      <c r="DE59" s="163"/>
      <c r="DF59" s="165"/>
      <c r="DG59" s="166"/>
      <c r="DH59" s="167"/>
      <c r="DI59" s="161"/>
      <c r="DJ59" s="168"/>
      <c r="DK59" s="162"/>
      <c r="DL59" s="163"/>
      <c r="DM59" s="170"/>
      <c r="DN59" s="169"/>
      <c r="DO59" s="171"/>
      <c r="DP59" s="166"/>
      <c r="DQ59" s="167"/>
      <c r="DR59" s="161"/>
      <c r="DS59" s="168"/>
      <c r="DT59" s="162"/>
      <c r="DU59" s="163"/>
      <c r="DV59" s="164"/>
      <c r="DW59" s="163"/>
      <c r="DX59" s="165"/>
      <c r="DY59" s="166"/>
      <c r="DZ59" s="167"/>
      <c r="EA59" s="161"/>
      <c r="EB59" s="168"/>
      <c r="EC59" s="162"/>
      <c r="ED59" s="163"/>
      <c r="EE59" s="170"/>
      <c r="EF59" s="169"/>
      <c r="EG59" s="171"/>
      <c r="EH59" s="166"/>
      <c r="EI59" s="167"/>
      <c r="EJ59" s="161"/>
      <c r="EK59" s="168"/>
      <c r="EL59" s="162"/>
      <c r="EM59" s="163"/>
      <c r="EN59" s="170"/>
      <c r="EO59" s="169"/>
      <c r="EP59" s="171"/>
      <c r="EQ59" s="166"/>
      <c r="ER59" s="167"/>
      <c r="ES59" s="161"/>
      <c r="ET59" s="168"/>
      <c r="EU59" s="162"/>
      <c r="EV59" s="163"/>
      <c r="EW59" s="164"/>
      <c r="EX59" s="163"/>
      <c r="EY59" s="165"/>
      <c r="EZ59" s="166"/>
      <c r="FA59" s="167"/>
      <c r="FB59" s="161"/>
      <c r="FC59" s="168"/>
      <c r="FD59" s="162"/>
      <c r="FE59" s="163"/>
      <c r="FF59" s="164"/>
      <c r="FG59" s="163"/>
      <c r="FH59" s="165"/>
      <c r="FI59" s="166"/>
      <c r="FJ59" s="167"/>
      <c r="FK59" s="161"/>
      <c r="FL59" s="168"/>
      <c r="FM59" s="162"/>
      <c r="FN59" s="163"/>
      <c r="FO59" s="164"/>
      <c r="FP59" s="163"/>
      <c r="FQ59" s="165"/>
      <c r="FR59" s="166"/>
      <c r="FS59" s="167"/>
      <c r="FT59" s="161"/>
      <c r="FU59" s="168"/>
      <c r="FV59" s="162"/>
      <c r="FW59" s="163"/>
      <c r="FX59" s="164"/>
      <c r="FY59" s="163"/>
      <c r="FZ59" s="165"/>
      <c r="GA59" s="166"/>
      <c r="GB59" s="167"/>
      <c r="GC59" s="161"/>
      <c r="GD59" s="168"/>
      <c r="GE59" s="162"/>
      <c r="GF59" s="163"/>
      <c r="GG59" s="164"/>
      <c r="GH59" s="163"/>
      <c r="GI59" s="165"/>
      <c r="GJ59" s="166"/>
      <c r="GK59" s="167"/>
      <c r="GL59" s="161"/>
      <c r="GM59" s="168"/>
      <c r="GN59" s="162"/>
      <c r="GO59" s="163"/>
      <c r="GP59" s="164"/>
      <c r="GQ59" s="163"/>
      <c r="GR59" s="165"/>
      <c r="GS59" s="166"/>
      <c r="GT59" s="166"/>
      <c r="GU59" s="73"/>
      <c r="GV59" s="178"/>
      <c r="GW59" s="179"/>
      <c r="GX59" s="487"/>
      <c r="GY59" s="488"/>
    </row>
    <row r="60" spans="1:208" ht="20.25" thickTop="1" thickBot="1" x14ac:dyDescent="0.35">
      <c r="A60"/>
      <c r="B60" s="77"/>
      <c r="C60" s="77"/>
      <c r="D60" s="35"/>
      <c r="E60" s="36"/>
      <c r="F60" s="37"/>
      <c r="G60" s="38"/>
      <c r="H60" s="39"/>
      <c r="I60" s="40"/>
      <c r="J60" s="155"/>
      <c r="K60" s="156"/>
      <c r="L60" s="60"/>
      <c r="M60" s="687" t="s">
        <v>28</v>
      </c>
      <c r="N60" s="688"/>
      <c r="O60" s="689">
        <f>SUM(O6:O59)</f>
        <v>745450.42</v>
      </c>
      <c r="P60" s="180"/>
      <c r="Q60" s="158"/>
      <c r="R60" s="181"/>
      <c r="S60" s="158"/>
      <c r="T60" s="39">
        <f t="shared" si="0"/>
        <v>0</v>
      </c>
      <c r="U60" s="359"/>
      <c r="V60" s="159"/>
      <c r="W60" s="160"/>
      <c r="X60" s="182"/>
      <c r="Y60" s="68"/>
      <c r="Z60" s="183"/>
      <c r="AA60" s="184"/>
      <c r="AB60" s="183"/>
      <c r="AC60" s="185"/>
      <c r="AD60" s="186"/>
      <c r="AE60" s="71"/>
      <c r="AF60" s="182"/>
      <c r="AG60" s="187"/>
      <c r="AH60" s="68"/>
      <c r="AI60" s="183"/>
      <c r="AJ60" s="184"/>
      <c r="AK60" s="188"/>
      <c r="AL60" s="185"/>
      <c r="AM60" s="186"/>
      <c r="AN60" s="71"/>
      <c r="AO60" s="182"/>
      <c r="AP60" s="187"/>
      <c r="AQ60" s="68"/>
      <c r="AR60" s="183"/>
      <c r="AS60" s="184"/>
      <c r="AT60" s="183"/>
      <c r="AU60" s="185"/>
      <c r="AV60" s="186"/>
      <c r="AW60" s="71"/>
      <c r="AX60" s="182"/>
      <c r="AY60" s="187"/>
      <c r="AZ60" s="68"/>
      <c r="BA60" s="183"/>
      <c r="BB60" s="184"/>
      <c r="BC60" s="188"/>
      <c r="BD60" s="185"/>
      <c r="BE60" s="186"/>
      <c r="BF60" s="71"/>
      <c r="BG60" s="182"/>
      <c r="BH60" s="187"/>
      <c r="BI60" s="68"/>
      <c r="BJ60" s="183"/>
      <c r="BK60" s="184"/>
      <c r="BL60" s="188"/>
      <c r="BM60" s="185"/>
      <c r="BN60" s="186"/>
      <c r="BO60" s="71"/>
      <c r="BP60" s="182"/>
      <c r="BQ60" s="187"/>
      <c r="BR60" s="68"/>
      <c r="BS60" s="183"/>
      <c r="BT60" s="184"/>
      <c r="BU60" s="183"/>
      <c r="BV60" s="185"/>
      <c r="BW60" s="186"/>
      <c r="BX60" s="71"/>
      <c r="BY60" s="182"/>
      <c r="BZ60" s="187"/>
      <c r="CA60" s="68"/>
      <c r="CB60" s="183"/>
      <c r="CC60" s="184"/>
      <c r="CD60" s="183"/>
      <c r="CE60" s="185"/>
      <c r="CF60" s="186"/>
      <c r="CG60" s="71"/>
      <c r="CH60" s="182"/>
      <c r="CI60" s="187"/>
      <c r="CJ60" s="68"/>
      <c r="CK60" s="183"/>
      <c r="CL60" s="184"/>
      <c r="CM60" s="183"/>
      <c r="CN60" s="185"/>
      <c r="CO60" s="186"/>
      <c r="CP60" s="71"/>
      <c r="CQ60" s="182"/>
      <c r="CR60" s="187"/>
      <c r="CS60" s="68"/>
      <c r="CT60" s="183"/>
      <c r="CU60" s="189"/>
      <c r="CV60" s="188"/>
      <c r="CW60" s="190"/>
      <c r="CX60" s="186"/>
      <c r="CY60" s="71"/>
      <c r="CZ60" s="182"/>
      <c r="DA60" s="187"/>
      <c r="DB60" s="68"/>
      <c r="DC60" s="183"/>
      <c r="DD60" s="184"/>
      <c r="DE60" s="183"/>
      <c r="DF60" s="185"/>
      <c r="DG60" s="186"/>
      <c r="DH60" s="71"/>
      <c r="DI60" s="182"/>
      <c r="DJ60" s="187"/>
      <c r="DK60" s="68"/>
      <c r="DL60" s="183"/>
      <c r="DM60" s="189"/>
      <c r="DN60" s="188"/>
      <c r="DO60" s="190"/>
      <c r="DP60" s="186"/>
      <c r="DQ60" s="71"/>
      <c r="DR60" s="182"/>
      <c r="DS60" s="187"/>
      <c r="DT60" s="68"/>
      <c r="DU60" s="183"/>
      <c r="DV60" s="184"/>
      <c r="DW60" s="183"/>
      <c r="DX60" s="185"/>
      <c r="DY60" s="186"/>
      <c r="DZ60" s="71"/>
      <c r="EA60" s="182"/>
      <c r="EB60" s="187"/>
      <c r="EC60" s="68"/>
      <c r="ED60" s="183"/>
      <c r="EE60" s="189"/>
      <c r="EF60" s="188"/>
      <c r="EG60" s="190"/>
      <c r="EH60" s="186"/>
      <c r="EI60" s="71"/>
      <c r="EJ60" s="182"/>
      <c r="EK60" s="187"/>
      <c r="EL60" s="68"/>
      <c r="EM60" s="183"/>
      <c r="EN60" s="189"/>
      <c r="EO60" s="188"/>
      <c r="EP60" s="190"/>
      <c r="EQ60" s="186"/>
      <c r="ER60" s="71"/>
      <c r="ES60" s="182"/>
      <c r="ET60" s="187"/>
      <c r="EU60" s="68"/>
      <c r="EV60" s="183"/>
      <c r="EW60" s="184"/>
      <c r="EX60" s="183"/>
      <c r="EY60" s="185"/>
      <c r="EZ60" s="186"/>
      <c r="FA60" s="71"/>
      <c r="FB60" s="182"/>
      <c r="FC60" s="187"/>
      <c r="FD60" s="68"/>
      <c r="FE60" s="183"/>
      <c r="FF60" s="184"/>
      <c r="FG60" s="183"/>
      <c r="FH60" s="185"/>
      <c r="FI60" s="186"/>
      <c r="FJ60" s="71"/>
      <c r="FK60" s="182"/>
      <c r="FL60" s="187"/>
      <c r="FM60" s="68"/>
      <c r="FN60" s="183"/>
      <c r="FO60" s="184"/>
      <c r="FP60" s="183"/>
      <c r="FQ60" s="185"/>
      <c r="FR60" s="186"/>
      <c r="FS60" s="71"/>
      <c r="FT60" s="182"/>
      <c r="FU60" s="187"/>
      <c r="FV60" s="68"/>
      <c r="FW60" s="183"/>
      <c r="FX60" s="184"/>
      <c r="FY60" s="183"/>
      <c r="FZ60" s="185"/>
      <c r="GA60" s="186"/>
      <c r="GB60" s="71"/>
      <c r="GC60" s="182"/>
      <c r="GD60" s="187"/>
      <c r="GE60" s="68"/>
      <c r="GF60" s="183"/>
      <c r="GG60" s="184"/>
      <c r="GH60" s="183"/>
      <c r="GI60" s="185"/>
      <c r="GJ60" s="186"/>
      <c r="GK60" s="71"/>
      <c r="GL60" s="182"/>
      <c r="GM60" s="187"/>
      <c r="GN60" s="68"/>
      <c r="GO60" s="183"/>
      <c r="GP60" s="184"/>
      <c r="GQ60" s="183"/>
      <c r="GR60" s="185"/>
      <c r="GS60" s="186"/>
      <c r="GT60" s="166"/>
      <c r="GU60" s="73"/>
      <c r="GV60" s="191"/>
      <c r="GW60" s="192"/>
      <c r="GX60" s="489"/>
      <c r="GY60" s="488"/>
    </row>
    <row r="61" spans="1:208" ht="19.5" thickBot="1" x14ac:dyDescent="0.3">
      <c r="A61"/>
      <c r="B61" s="77"/>
      <c r="C61" s="77"/>
      <c r="D61" s="35"/>
      <c r="E61" s="36"/>
      <c r="F61" s="37"/>
      <c r="G61" s="38"/>
      <c r="H61" s="39"/>
      <c r="I61" s="40"/>
      <c r="J61" s="194"/>
      <c r="K61" s="156"/>
      <c r="L61" s="60"/>
      <c r="M61" s="61"/>
      <c r="N61" s="176"/>
      <c r="O61" s="690"/>
      <c r="P61" s="180"/>
      <c r="Q61" s="158"/>
      <c r="R61" s="181"/>
      <c r="S61" s="158"/>
      <c r="T61" s="195">
        <f t="shared" si="0"/>
        <v>0</v>
      </c>
      <c r="U61" s="359"/>
      <c r="V61" s="159"/>
      <c r="W61" s="160"/>
      <c r="X61" s="182"/>
      <c r="Y61" s="68"/>
      <c r="Z61" s="183"/>
      <c r="AA61" s="184"/>
      <c r="AB61" s="183"/>
      <c r="AC61" s="185"/>
      <c r="AD61" s="186"/>
      <c r="AE61" s="71"/>
      <c r="AF61" s="182"/>
      <c r="AG61" s="187"/>
      <c r="AH61" s="68"/>
      <c r="AI61" s="183"/>
      <c r="AJ61" s="184"/>
      <c r="AK61" s="188"/>
      <c r="AL61" s="185"/>
      <c r="AM61" s="186"/>
      <c r="AN61" s="71"/>
      <c r="AO61" s="182"/>
      <c r="AP61" s="187"/>
      <c r="AQ61" s="68"/>
      <c r="AR61" s="183"/>
      <c r="AS61" s="184"/>
      <c r="AT61" s="183"/>
      <c r="AU61" s="185"/>
      <c r="AV61" s="186"/>
      <c r="AW61" s="71"/>
      <c r="AX61" s="182"/>
      <c r="AY61" s="187"/>
      <c r="AZ61" s="68"/>
      <c r="BA61" s="183"/>
      <c r="BB61" s="184"/>
      <c r="BC61" s="188"/>
      <c r="BD61" s="185"/>
      <c r="BE61" s="186"/>
      <c r="BF61" s="71"/>
      <c r="BG61" s="182"/>
      <c r="BH61" s="187"/>
      <c r="BI61" s="68"/>
      <c r="BJ61" s="183"/>
      <c r="BK61" s="184"/>
      <c r="BL61" s="188"/>
      <c r="BM61" s="185"/>
      <c r="BN61" s="186"/>
      <c r="BO61" s="71"/>
      <c r="BP61" s="182"/>
      <c r="BQ61" s="187"/>
      <c r="BR61" s="68"/>
      <c r="BS61" s="183"/>
      <c r="BT61" s="184"/>
      <c r="BU61" s="183"/>
      <c r="BV61" s="185"/>
      <c r="BW61" s="186"/>
      <c r="BX61" s="71"/>
      <c r="BY61" s="182"/>
      <c r="BZ61" s="187"/>
      <c r="CA61" s="68"/>
      <c r="CB61" s="183"/>
      <c r="CC61" s="184"/>
      <c r="CD61" s="183"/>
      <c r="CE61" s="185"/>
      <c r="CF61" s="186"/>
      <c r="CG61" s="71"/>
      <c r="CH61" s="182"/>
      <c r="CI61" s="187"/>
      <c r="CJ61" s="68"/>
      <c r="CK61" s="183"/>
      <c r="CL61" s="184"/>
      <c r="CM61" s="183"/>
      <c r="CN61" s="185"/>
      <c r="CO61" s="186"/>
      <c r="CP61" s="71"/>
      <c r="CQ61" s="182"/>
      <c r="CR61" s="187"/>
      <c r="CS61" s="68"/>
      <c r="CT61" s="183"/>
      <c r="CU61" s="189"/>
      <c r="CV61" s="188"/>
      <c r="CW61" s="190"/>
      <c r="CX61" s="186"/>
      <c r="CY61" s="71"/>
      <c r="CZ61" s="182"/>
      <c r="DA61" s="187"/>
      <c r="DB61" s="68"/>
      <c r="DC61" s="183"/>
      <c r="DD61" s="184"/>
      <c r="DE61" s="183"/>
      <c r="DF61" s="185"/>
      <c r="DG61" s="186"/>
      <c r="DH61" s="71"/>
      <c r="DI61" s="182"/>
      <c r="DJ61" s="187"/>
      <c r="DK61" s="68"/>
      <c r="DL61" s="183"/>
      <c r="DM61" s="189"/>
      <c r="DN61" s="188"/>
      <c r="DO61" s="190"/>
      <c r="DP61" s="186"/>
      <c r="DQ61" s="71"/>
      <c r="DR61" s="182"/>
      <c r="DS61" s="187"/>
      <c r="DT61" s="68"/>
      <c r="DU61" s="183"/>
      <c r="DV61" s="184"/>
      <c r="DW61" s="183"/>
      <c r="DX61" s="185"/>
      <c r="DY61" s="186"/>
      <c r="DZ61" s="71"/>
      <c r="EA61" s="182"/>
      <c r="EB61" s="187"/>
      <c r="EC61" s="68"/>
      <c r="ED61" s="183"/>
      <c r="EE61" s="189"/>
      <c r="EF61" s="188"/>
      <c r="EG61" s="190"/>
      <c r="EH61" s="186"/>
      <c r="EI61" s="71"/>
      <c r="EJ61" s="182"/>
      <c r="EK61" s="187"/>
      <c r="EL61" s="68"/>
      <c r="EM61" s="183"/>
      <c r="EN61" s="189"/>
      <c r="EO61" s="188"/>
      <c r="EP61" s="190"/>
      <c r="EQ61" s="186"/>
      <c r="ER61" s="71"/>
      <c r="ES61" s="182"/>
      <c r="ET61" s="187"/>
      <c r="EU61" s="68"/>
      <c r="EV61" s="183"/>
      <c r="EW61" s="184"/>
      <c r="EX61" s="183"/>
      <c r="EY61" s="185"/>
      <c r="EZ61" s="186"/>
      <c r="FA61" s="71"/>
      <c r="FB61" s="182"/>
      <c r="FC61" s="187"/>
      <c r="FD61" s="68"/>
      <c r="FE61" s="183"/>
      <c r="FF61" s="184"/>
      <c r="FG61" s="183"/>
      <c r="FH61" s="185"/>
      <c r="FI61" s="186"/>
      <c r="FJ61" s="71"/>
      <c r="FK61" s="182"/>
      <c r="FL61" s="187"/>
      <c r="FM61" s="68"/>
      <c r="FN61" s="183"/>
      <c r="FO61" s="184"/>
      <c r="FP61" s="183"/>
      <c r="FQ61" s="185"/>
      <c r="FR61" s="186"/>
      <c r="FS61" s="71"/>
      <c r="FT61" s="182"/>
      <c r="FU61" s="187"/>
      <c r="FV61" s="68"/>
      <c r="FW61" s="183"/>
      <c r="FX61" s="184"/>
      <c r="FY61" s="183"/>
      <c r="FZ61" s="185"/>
      <c r="GA61" s="186"/>
      <c r="GB61" s="71"/>
      <c r="GC61" s="182"/>
      <c r="GD61" s="187"/>
      <c r="GE61" s="68"/>
      <c r="GF61" s="183"/>
      <c r="GG61" s="184"/>
      <c r="GH61" s="183"/>
      <c r="GI61" s="185"/>
      <c r="GJ61" s="186"/>
      <c r="GK61" s="71"/>
      <c r="GL61" s="182"/>
      <c r="GM61" s="187"/>
      <c r="GN61" s="68"/>
      <c r="GO61" s="183"/>
      <c r="GP61" s="184"/>
      <c r="GQ61" s="183"/>
      <c r="GR61" s="185"/>
      <c r="GS61" s="186"/>
      <c r="GT61" s="166"/>
      <c r="GU61" s="73"/>
      <c r="GV61" s="191"/>
      <c r="GW61" s="192"/>
      <c r="GX61" s="489"/>
      <c r="GY61" s="488"/>
    </row>
    <row r="62" spans="1:208" ht="16.5" thickTop="1" x14ac:dyDescent="0.25">
      <c r="A62"/>
      <c r="B62" s="77"/>
      <c r="C62" s="77"/>
      <c r="D62" s="35"/>
      <c r="E62" s="36"/>
      <c r="F62" s="37"/>
      <c r="G62" s="38"/>
      <c r="H62" s="39"/>
      <c r="I62" s="40"/>
      <c r="J62" s="155"/>
      <c r="K62" s="156"/>
      <c r="L62" s="60"/>
      <c r="M62" s="61"/>
      <c r="N62" s="176"/>
      <c r="O62" s="196"/>
      <c r="P62" s="196"/>
      <c r="Q62" s="158"/>
      <c r="R62" s="158"/>
      <c r="S62" s="158"/>
      <c r="T62" s="195">
        <f t="shared" si="0"/>
        <v>0</v>
      </c>
      <c r="U62" s="359"/>
      <c r="V62" s="159"/>
      <c r="W62" s="160"/>
      <c r="X62" s="182"/>
      <c r="Y62" s="68"/>
      <c r="Z62" s="183"/>
      <c r="AA62" s="184"/>
      <c r="AB62" s="183"/>
      <c r="AC62" s="185"/>
      <c r="AD62" s="186"/>
      <c r="AE62" s="71"/>
      <c r="AF62" s="182"/>
      <c r="AG62" s="187"/>
      <c r="AH62" s="68"/>
      <c r="AI62" s="183"/>
      <c r="AJ62" s="184"/>
      <c r="AK62" s="188"/>
      <c r="AL62" s="185"/>
      <c r="AM62" s="186"/>
      <c r="AN62" s="71"/>
      <c r="AO62" s="182"/>
      <c r="AP62" s="187"/>
      <c r="AQ62" s="68"/>
      <c r="AR62" s="183"/>
      <c r="AS62" s="184"/>
      <c r="AT62" s="183"/>
      <c r="AU62" s="185"/>
      <c r="AV62" s="186"/>
      <c r="AW62" s="71"/>
      <c r="AX62" s="182"/>
      <c r="AY62" s="187"/>
      <c r="AZ62" s="68"/>
      <c r="BA62" s="183"/>
      <c r="BB62" s="184"/>
      <c r="BC62" s="188"/>
      <c r="BD62" s="185"/>
      <c r="BE62" s="186"/>
      <c r="BF62" s="71"/>
      <c r="BG62" s="182"/>
      <c r="BH62" s="187"/>
      <c r="BI62" s="68"/>
      <c r="BJ62" s="183"/>
      <c r="BK62" s="184"/>
      <c r="BL62" s="188"/>
      <c r="BM62" s="185"/>
      <c r="BN62" s="186"/>
      <c r="BO62" s="71"/>
      <c r="BP62" s="182"/>
      <c r="BQ62" s="187"/>
      <c r="BR62" s="68"/>
      <c r="BS62" s="183"/>
      <c r="BT62" s="184"/>
      <c r="BU62" s="183"/>
      <c r="BV62" s="185"/>
      <c r="BW62" s="186"/>
      <c r="BX62" s="71"/>
      <c r="BY62" s="182"/>
      <c r="BZ62" s="187"/>
      <c r="CA62" s="68"/>
      <c r="CB62" s="183"/>
      <c r="CC62" s="184"/>
      <c r="CD62" s="183"/>
      <c r="CE62" s="185"/>
      <c r="CF62" s="186"/>
      <c r="CG62" s="71"/>
      <c r="CH62" s="182"/>
      <c r="CI62" s="187"/>
      <c r="CJ62" s="68"/>
      <c r="CK62" s="183"/>
      <c r="CL62" s="184"/>
      <c r="CM62" s="183"/>
      <c r="CN62" s="185"/>
      <c r="CO62" s="186"/>
      <c r="CP62" s="71"/>
      <c r="CQ62" s="182"/>
      <c r="CR62" s="187"/>
      <c r="CS62" s="68"/>
      <c r="CT62" s="183"/>
      <c r="CU62" s="189"/>
      <c r="CV62" s="188"/>
      <c r="CW62" s="190"/>
      <c r="CX62" s="186"/>
      <c r="CY62" s="71"/>
      <c r="CZ62" s="182"/>
      <c r="DA62" s="187"/>
      <c r="DB62" s="68"/>
      <c r="DC62" s="183"/>
      <c r="DD62" s="184"/>
      <c r="DE62" s="183"/>
      <c r="DF62" s="185"/>
      <c r="DG62" s="186"/>
      <c r="DH62" s="71"/>
      <c r="DI62" s="182"/>
      <c r="DJ62" s="187"/>
      <c r="DK62" s="68"/>
      <c r="DL62" s="183"/>
      <c r="DM62" s="189"/>
      <c r="DN62" s="188"/>
      <c r="DO62" s="190"/>
      <c r="DP62" s="186"/>
      <c r="DQ62" s="71"/>
      <c r="DR62" s="182"/>
      <c r="DS62" s="187"/>
      <c r="DT62" s="68"/>
      <c r="DU62" s="183"/>
      <c r="DV62" s="184"/>
      <c r="DW62" s="183"/>
      <c r="DX62" s="185"/>
      <c r="DY62" s="186"/>
      <c r="DZ62" s="71"/>
      <c r="EA62" s="182"/>
      <c r="EB62" s="187"/>
      <c r="EC62" s="68"/>
      <c r="ED62" s="183"/>
      <c r="EE62" s="189"/>
      <c r="EF62" s="188"/>
      <c r="EG62" s="190"/>
      <c r="EH62" s="186"/>
      <c r="EI62" s="71"/>
      <c r="EJ62" s="182"/>
      <c r="EK62" s="187"/>
      <c r="EL62" s="68"/>
      <c r="EM62" s="183"/>
      <c r="EN62" s="189"/>
      <c r="EO62" s="188"/>
      <c r="EP62" s="190"/>
      <c r="EQ62" s="186"/>
      <c r="ER62" s="71"/>
      <c r="ES62" s="182"/>
      <c r="ET62" s="187"/>
      <c r="EU62" s="68"/>
      <c r="EV62" s="183"/>
      <c r="EW62" s="184"/>
      <c r="EX62" s="183"/>
      <c r="EY62" s="185"/>
      <c r="EZ62" s="186"/>
      <c r="FA62" s="71"/>
      <c r="FB62" s="182"/>
      <c r="FC62" s="187"/>
      <c r="FD62" s="68"/>
      <c r="FE62" s="183"/>
      <c r="FF62" s="184"/>
      <c r="FG62" s="183"/>
      <c r="FH62" s="185"/>
      <c r="FI62" s="186"/>
      <c r="FJ62" s="71"/>
      <c r="FK62" s="182"/>
      <c r="FL62" s="187"/>
      <c r="FM62" s="68"/>
      <c r="FN62" s="183"/>
      <c r="FO62" s="184"/>
      <c r="FP62" s="183"/>
      <c r="FQ62" s="185"/>
      <c r="FR62" s="186"/>
      <c r="FS62" s="71"/>
      <c r="FT62" s="182"/>
      <c r="FU62" s="187"/>
      <c r="FV62" s="68"/>
      <c r="FW62" s="183"/>
      <c r="FX62" s="184"/>
      <c r="FY62" s="183"/>
      <c r="FZ62" s="185"/>
      <c r="GA62" s="186"/>
      <c r="GB62" s="71"/>
      <c r="GC62" s="182"/>
      <c r="GD62" s="187"/>
      <c r="GE62" s="68"/>
      <c r="GF62" s="183"/>
      <c r="GG62" s="184"/>
      <c r="GH62" s="183"/>
      <c r="GI62" s="185"/>
      <c r="GJ62" s="186"/>
      <c r="GK62" s="71"/>
      <c r="GL62" s="182"/>
      <c r="GM62" s="187"/>
      <c r="GN62" s="68"/>
      <c r="GO62" s="183"/>
      <c r="GP62" s="184"/>
      <c r="GQ62" s="183"/>
      <c r="GR62" s="185"/>
      <c r="GS62" s="186"/>
      <c r="GT62" s="166"/>
      <c r="GU62" s="73"/>
      <c r="GV62" s="191"/>
      <c r="GW62" s="192"/>
      <c r="GX62" s="489"/>
      <c r="GY62" s="488"/>
    </row>
    <row r="63" spans="1:208" thickBot="1" x14ac:dyDescent="0.3">
      <c r="A63"/>
      <c r="B63" s="77"/>
      <c r="C63" s="77"/>
      <c r="D63" s="35"/>
      <c r="E63" s="36"/>
      <c r="F63" s="37"/>
      <c r="G63" s="38"/>
      <c r="H63" s="39"/>
      <c r="I63" s="40"/>
      <c r="J63" s="155"/>
      <c r="K63" s="156"/>
      <c r="L63" s="60"/>
      <c r="M63" s="61"/>
      <c r="N63" s="176"/>
      <c r="O63" s="196"/>
      <c r="P63" s="196"/>
      <c r="Q63" s="197"/>
      <c r="R63" s="345"/>
      <c r="S63" s="345"/>
      <c r="T63" s="39">
        <f t="shared" si="0"/>
        <v>0</v>
      </c>
      <c r="U63" s="360"/>
      <c r="V63" s="167"/>
      <c r="W63" s="160"/>
      <c r="X63" s="182"/>
      <c r="Y63" s="162"/>
      <c r="Z63" s="183"/>
      <c r="AA63" s="184"/>
      <c r="AB63" s="183"/>
      <c r="AC63" s="185"/>
      <c r="AD63" s="186"/>
      <c r="AE63" s="71"/>
      <c r="AF63" s="182"/>
      <c r="AG63" s="198"/>
      <c r="AH63" s="162"/>
      <c r="AI63" s="183"/>
      <c r="AJ63" s="184"/>
      <c r="AK63" s="188"/>
      <c r="AL63" s="185"/>
      <c r="AM63" s="186"/>
      <c r="AN63" s="199"/>
      <c r="AO63" s="200"/>
      <c r="AP63" s="198"/>
      <c r="AQ63" s="162"/>
      <c r="AR63" s="183"/>
      <c r="AS63" s="184"/>
      <c r="AT63" s="183"/>
      <c r="AU63" s="185"/>
      <c r="AV63" s="186"/>
      <c r="AW63" s="199"/>
      <c r="AX63" s="200"/>
      <c r="AY63" s="198"/>
      <c r="AZ63" s="162"/>
      <c r="BA63" s="183"/>
      <c r="BB63" s="184"/>
      <c r="BC63" s="188"/>
      <c r="BD63" s="185"/>
      <c r="BE63" s="186"/>
      <c r="BF63" s="199"/>
      <c r="BG63" s="200"/>
      <c r="BH63" s="198"/>
      <c r="BI63" s="162"/>
      <c r="BJ63" s="183"/>
      <c r="BK63" s="184"/>
      <c r="BL63" s="188"/>
      <c r="BM63" s="185"/>
      <c r="BN63" s="186"/>
      <c r="BO63" s="199"/>
      <c r="BP63" s="200"/>
      <c r="BQ63" s="198"/>
      <c r="BR63" s="162"/>
      <c r="BS63" s="183"/>
      <c r="BT63" s="184"/>
      <c r="BU63" s="183"/>
      <c r="BV63" s="185"/>
      <c r="BW63" s="186"/>
      <c r="BX63" s="199"/>
      <c r="BY63" s="200"/>
      <c r="BZ63" s="198"/>
      <c r="CA63" s="162"/>
      <c r="CB63" s="183"/>
      <c r="CC63" s="184"/>
      <c r="CD63" s="183"/>
      <c r="CE63" s="185"/>
      <c r="CF63" s="186"/>
      <c r="CG63" s="199"/>
      <c r="CH63" s="200"/>
      <c r="CI63" s="198"/>
      <c r="CJ63" s="162"/>
      <c r="CK63" s="183"/>
      <c r="CL63" s="184"/>
      <c r="CM63" s="183"/>
      <c r="CN63" s="185"/>
      <c r="CO63" s="186"/>
      <c r="CP63" s="199"/>
      <c r="CQ63" s="200"/>
      <c r="CR63" s="198"/>
      <c r="CS63" s="162"/>
      <c r="CT63" s="183"/>
      <c r="CU63" s="189"/>
      <c r="CV63" s="188"/>
      <c r="CW63" s="190"/>
      <c r="CX63" s="186"/>
      <c r="CY63" s="199"/>
      <c r="CZ63" s="200"/>
      <c r="DA63" s="198"/>
      <c r="DB63" s="162"/>
      <c r="DC63" s="183"/>
      <c r="DD63" s="184"/>
      <c r="DE63" s="183"/>
      <c r="DF63" s="185"/>
      <c r="DG63" s="186"/>
      <c r="DH63" s="199"/>
      <c r="DI63" s="200"/>
      <c r="DJ63" s="198"/>
      <c r="DK63" s="162"/>
      <c r="DL63" s="183"/>
      <c r="DM63" s="189"/>
      <c r="DN63" s="188"/>
      <c r="DO63" s="190"/>
      <c r="DP63" s="186"/>
      <c r="DQ63" s="199"/>
      <c r="DR63" s="200"/>
      <c r="DS63" s="198"/>
      <c r="DT63" s="162"/>
      <c r="DU63" s="183"/>
      <c r="DV63" s="184"/>
      <c r="DW63" s="183"/>
      <c r="DX63" s="185"/>
      <c r="DY63" s="186"/>
      <c r="DZ63" s="199"/>
      <c r="EA63" s="200"/>
      <c r="EB63" s="198"/>
      <c r="EC63" s="162"/>
      <c r="ED63" s="183"/>
      <c r="EE63" s="189"/>
      <c r="EF63" s="188"/>
      <c r="EG63" s="190"/>
      <c r="EH63" s="186"/>
      <c r="EI63" s="199"/>
      <c r="EJ63" s="200"/>
      <c r="EK63" s="198"/>
      <c r="EL63" s="162"/>
      <c r="EM63" s="183"/>
      <c r="EN63" s="189"/>
      <c r="EO63" s="188"/>
      <c r="EP63" s="190"/>
      <c r="EQ63" s="186"/>
      <c r="ER63" s="199"/>
      <c r="ES63" s="200"/>
      <c r="ET63" s="198"/>
      <c r="EU63" s="162"/>
      <c r="EV63" s="183"/>
      <c r="EW63" s="184"/>
      <c r="EX63" s="183"/>
      <c r="EY63" s="185"/>
      <c r="EZ63" s="186"/>
      <c r="FA63" s="199"/>
      <c r="FB63" s="200"/>
      <c r="FC63" s="198"/>
      <c r="FD63" s="162"/>
      <c r="FE63" s="183"/>
      <c r="FF63" s="184"/>
      <c r="FG63" s="183"/>
      <c r="FH63" s="185"/>
      <c r="FI63" s="186"/>
      <c r="FJ63" s="199"/>
      <c r="FK63" s="200"/>
      <c r="FL63" s="198"/>
      <c r="FM63" s="162"/>
      <c r="FN63" s="183"/>
      <c r="FO63" s="184"/>
      <c r="FP63" s="183"/>
      <c r="FQ63" s="185"/>
      <c r="FR63" s="186"/>
      <c r="FS63" s="199"/>
      <c r="FT63" s="200"/>
      <c r="FU63" s="198"/>
      <c r="FV63" s="162"/>
      <c r="FW63" s="183"/>
      <c r="FX63" s="184"/>
      <c r="FY63" s="183"/>
      <c r="FZ63" s="185"/>
      <c r="GA63" s="186"/>
      <c r="GB63" s="199"/>
      <c r="GC63" s="200"/>
      <c r="GD63" s="198"/>
      <c r="GE63" s="162"/>
      <c r="GF63" s="183"/>
      <c r="GG63" s="184"/>
      <c r="GH63" s="183"/>
      <c r="GI63" s="185"/>
      <c r="GJ63" s="186"/>
      <c r="GK63" s="199"/>
      <c r="GL63" s="200"/>
      <c r="GM63" s="198"/>
      <c r="GN63" s="162"/>
      <c r="GO63" s="183"/>
      <c r="GP63" s="184"/>
      <c r="GQ63" s="183"/>
      <c r="GR63" s="185"/>
      <c r="GS63" s="186"/>
      <c r="GT63" s="166"/>
      <c r="GU63" s="27"/>
      <c r="GV63" s="201"/>
      <c r="GW63" s="192"/>
      <c r="GX63" s="489"/>
      <c r="GY63" s="488"/>
    </row>
    <row r="64" spans="1:208" ht="16.5" thickTop="1" thickBot="1" x14ac:dyDescent="0.3">
      <c r="A64"/>
      <c r="B64" s="77"/>
      <c r="C64" s="77"/>
      <c r="D64" s="35"/>
      <c r="E64" s="36"/>
      <c r="F64" s="37"/>
      <c r="G64" s="38"/>
      <c r="H64" s="39"/>
      <c r="I64" s="40"/>
      <c r="J64" s="155"/>
      <c r="K64" s="59"/>
      <c r="L64" s="60"/>
      <c r="M64" s="202"/>
      <c r="N64" s="203"/>
      <c r="O64" s="691" t="s">
        <v>29</v>
      </c>
      <c r="P64" s="692"/>
      <c r="Q64" s="692"/>
      <c r="R64" s="204">
        <f>SUM(R6:R63)</f>
        <v>955098.40999999992</v>
      </c>
      <c r="S64" s="346"/>
      <c r="T64" s="206">
        <f>SUM(T6:T63)</f>
        <v>17016355.438000001</v>
      </c>
      <c r="U64" s="361"/>
      <c r="V64" s="167"/>
      <c r="W64" s="207">
        <f t="shared" ref="W64:CH64" si="4">SUM(W6:W63)</f>
        <v>436745.28</v>
      </c>
      <c r="X64" s="89">
        <f t="shared" si="4"/>
        <v>0</v>
      </c>
      <c r="Y64" s="89">
        <f t="shared" si="4"/>
        <v>0</v>
      </c>
      <c r="Z64" s="89">
        <f t="shared" si="4"/>
        <v>0</v>
      </c>
      <c r="AA64" s="89">
        <f t="shared" si="4"/>
        <v>0</v>
      </c>
      <c r="AB64" s="89">
        <f t="shared" si="4"/>
        <v>0</v>
      </c>
      <c r="AC64" s="89">
        <f t="shared" si="4"/>
        <v>0</v>
      </c>
      <c r="AD64" s="89">
        <f t="shared" si="4"/>
        <v>0</v>
      </c>
      <c r="AE64" s="89">
        <f t="shared" si="4"/>
        <v>0</v>
      </c>
      <c r="AF64" s="89">
        <f t="shared" si="4"/>
        <v>0</v>
      </c>
      <c r="AG64" s="89">
        <f t="shared" si="4"/>
        <v>0</v>
      </c>
      <c r="AH64" s="89">
        <f t="shared" si="4"/>
        <v>0</v>
      </c>
      <c r="AI64" s="89">
        <f t="shared" si="4"/>
        <v>0</v>
      </c>
      <c r="AJ64" s="89">
        <f t="shared" si="4"/>
        <v>0</v>
      </c>
      <c r="AK64" s="89">
        <f t="shared" si="4"/>
        <v>0</v>
      </c>
      <c r="AL64" s="89">
        <f t="shared" si="4"/>
        <v>0</v>
      </c>
      <c r="AM64" s="89">
        <f t="shared" si="4"/>
        <v>0</v>
      </c>
      <c r="AN64" s="89">
        <f t="shared" si="4"/>
        <v>0</v>
      </c>
      <c r="AO64" s="89">
        <f t="shared" si="4"/>
        <v>0</v>
      </c>
      <c r="AP64" s="89">
        <f t="shared" si="4"/>
        <v>0</v>
      </c>
      <c r="AQ64" s="89">
        <f t="shared" si="4"/>
        <v>0</v>
      </c>
      <c r="AR64" s="89">
        <f t="shared" si="4"/>
        <v>0</v>
      </c>
      <c r="AS64" s="89">
        <f t="shared" si="4"/>
        <v>0</v>
      </c>
      <c r="AT64" s="89">
        <f t="shared" si="4"/>
        <v>0</v>
      </c>
      <c r="AU64" s="89">
        <f t="shared" si="4"/>
        <v>0</v>
      </c>
      <c r="AV64" s="89">
        <f t="shared" si="4"/>
        <v>0</v>
      </c>
      <c r="AW64" s="89">
        <f t="shared" si="4"/>
        <v>0</v>
      </c>
      <c r="AX64" s="89">
        <f t="shared" si="4"/>
        <v>0</v>
      </c>
      <c r="AY64" s="89">
        <f t="shared" si="4"/>
        <v>0</v>
      </c>
      <c r="AZ64" s="89">
        <f t="shared" si="4"/>
        <v>0</v>
      </c>
      <c r="BA64" s="89">
        <f t="shared" si="4"/>
        <v>0</v>
      </c>
      <c r="BB64" s="89">
        <f t="shared" si="4"/>
        <v>0</v>
      </c>
      <c r="BC64" s="89">
        <f t="shared" si="4"/>
        <v>0</v>
      </c>
      <c r="BD64" s="89">
        <f t="shared" si="4"/>
        <v>0</v>
      </c>
      <c r="BE64" s="89">
        <f t="shared" si="4"/>
        <v>0</v>
      </c>
      <c r="BF64" s="89">
        <f t="shared" si="4"/>
        <v>0</v>
      </c>
      <c r="BG64" s="89">
        <f t="shared" si="4"/>
        <v>0</v>
      </c>
      <c r="BH64" s="89">
        <f t="shared" si="4"/>
        <v>0</v>
      </c>
      <c r="BI64" s="89">
        <f t="shared" si="4"/>
        <v>0</v>
      </c>
      <c r="BJ64" s="89">
        <f t="shared" si="4"/>
        <v>0</v>
      </c>
      <c r="BK64" s="89">
        <f t="shared" si="4"/>
        <v>0</v>
      </c>
      <c r="BL64" s="89">
        <f t="shared" si="4"/>
        <v>0</v>
      </c>
      <c r="BM64" s="89">
        <f t="shared" si="4"/>
        <v>0</v>
      </c>
      <c r="BN64" s="89">
        <f t="shared" si="4"/>
        <v>0</v>
      </c>
      <c r="BO64" s="89">
        <f t="shared" si="4"/>
        <v>0</v>
      </c>
      <c r="BP64" s="89">
        <f t="shared" si="4"/>
        <v>0</v>
      </c>
      <c r="BQ64" s="89">
        <f t="shared" si="4"/>
        <v>0</v>
      </c>
      <c r="BR64" s="89">
        <f t="shared" si="4"/>
        <v>0</v>
      </c>
      <c r="BS64" s="89">
        <f t="shared" si="4"/>
        <v>0</v>
      </c>
      <c r="BT64" s="89">
        <f t="shared" si="4"/>
        <v>0</v>
      </c>
      <c r="BU64" s="89">
        <f t="shared" si="4"/>
        <v>0</v>
      </c>
      <c r="BV64" s="89">
        <f t="shared" si="4"/>
        <v>0</v>
      </c>
      <c r="BW64" s="89">
        <f t="shared" si="4"/>
        <v>0</v>
      </c>
      <c r="BX64" s="89">
        <f t="shared" si="4"/>
        <v>0</v>
      </c>
      <c r="BY64" s="89">
        <f t="shared" si="4"/>
        <v>0</v>
      </c>
      <c r="BZ64" s="89">
        <f t="shared" si="4"/>
        <v>0</v>
      </c>
      <c r="CA64" s="89">
        <f t="shared" si="4"/>
        <v>0</v>
      </c>
      <c r="CB64" s="89">
        <f t="shared" si="4"/>
        <v>0</v>
      </c>
      <c r="CC64" s="89">
        <f t="shared" si="4"/>
        <v>0</v>
      </c>
      <c r="CD64" s="89">
        <f t="shared" si="4"/>
        <v>0</v>
      </c>
      <c r="CE64" s="89">
        <f t="shared" si="4"/>
        <v>0</v>
      </c>
      <c r="CF64" s="89">
        <f t="shared" si="4"/>
        <v>0</v>
      </c>
      <c r="CG64" s="89">
        <f t="shared" si="4"/>
        <v>0</v>
      </c>
      <c r="CH64" s="89">
        <f t="shared" si="4"/>
        <v>0</v>
      </c>
      <c r="CI64" s="89">
        <f t="shared" ref="CI64:ET64" si="5">SUM(CI6:CI63)</f>
        <v>0</v>
      </c>
      <c r="CJ64" s="89">
        <f t="shared" si="5"/>
        <v>0</v>
      </c>
      <c r="CK64" s="89">
        <f t="shared" si="5"/>
        <v>0</v>
      </c>
      <c r="CL64" s="89">
        <f t="shared" si="5"/>
        <v>0</v>
      </c>
      <c r="CM64" s="89">
        <f t="shared" si="5"/>
        <v>0</v>
      </c>
      <c r="CN64" s="89">
        <f t="shared" si="5"/>
        <v>0</v>
      </c>
      <c r="CO64" s="89">
        <f t="shared" si="5"/>
        <v>0</v>
      </c>
      <c r="CP64" s="89">
        <f t="shared" si="5"/>
        <v>0</v>
      </c>
      <c r="CQ64" s="89">
        <f t="shared" si="5"/>
        <v>0</v>
      </c>
      <c r="CR64" s="89">
        <f t="shared" si="5"/>
        <v>0</v>
      </c>
      <c r="CS64" s="89">
        <f t="shared" si="5"/>
        <v>0</v>
      </c>
      <c r="CT64" s="89">
        <f t="shared" si="5"/>
        <v>0</v>
      </c>
      <c r="CU64" s="89">
        <f t="shared" si="5"/>
        <v>0</v>
      </c>
      <c r="CV64" s="89">
        <f t="shared" si="5"/>
        <v>0</v>
      </c>
      <c r="CW64" s="89">
        <f t="shared" si="5"/>
        <v>0</v>
      </c>
      <c r="CX64" s="89">
        <f t="shared" si="5"/>
        <v>0</v>
      </c>
      <c r="CY64" s="89">
        <f t="shared" si="5"/>
        <v>0</v>
      </c>
      <c r="CZ64" s="89">
        <f t="shared" si="5"/>
        <v>0</v>
      </c>
      <c r="DA64" s="89">
        <f t="shared" si="5"/>
        <v>0</v>
      </c>
      <c r="DB64" s="89">
        <f t="shared" si="5"/>
        <v>0</v>
      </c>
      <c r="DC64" s="89">
        <f t="shared" si="5"/>
        <v>0</v>
      </c>
      <c r="DD64" s="89">
        <f t="shared" si="5"/>
        <v>0</v>
      </c>
      <c r="DE64" s="89">
        <f t="shared" si="5"/>
        <v>0</v>
      </c>
      <c r="DF64" s="89">
        <f t="shared" si="5"/>
        <v>0</v>
      </c>
      <c r="DG64" s="89">
        <f t="shared" si="5"/>
        <v>0</v>
      </c>
      <c r="DH64" s="89">
        <f t="shared" si="5"/>
        <v>0</v>
      </c>
      <c r="DI64" s="89">
        <f t="shared" si="5"/>
        <v>0</v>
      </c>
      <c r="DJ64" s="89">
        <f t="shared" si="5"/>
        <v>0</v>
      </c>
      <c r="DK64" s="89">
        <f t="shared" si="5"/>
        <v>0</v>
      </c>
      <c r="DL64" s="89">
        <f t="shared" si="5"/>
        <v>0</v>
      </c>
      <c r="DM64" s="89">
        <f t="shared" si="5"/>
        <v>0</v>
      </c>
      <c r="DN64" s="89">
        <f t="shared" si="5"/>
        <v>0</v>
      </c>
      <c r="DO64" s="89">
        <f t="shared" si="5"/>
        <v>0</v>
      </c>
      <c r="DP64" s="89">
        <f t="shared" si="5"/>
        <v>0</v>
      </c>
      <c r="DQ64" s="89">
        <f t="shared" si="5"/>
        <v>0</v>
      </c>
      <c r="DR64" s="89">
        <f t="shared" si="5"/>
        <v>0</v>
      </c>
      <c r="DS64" s="89">
        <f t="shared" si="5"/>
        <v>0</v>
      </c>
      <c r="DT64" s="89">
        <f t="shared" si="5"/>
        <v>0</v>
      </c>
      <c r="DU64" s="89">
        <f t="shared" si="5"/>
        <v>0</v>
      </c>
      <c r="DV64" s="89">
        <f t="shared" si="5"/>
        <v>0</v>
      </c>
      <c r="DW64" s="89">
        <f t="shared" si="5"/>
        <v>0</v>
      </c>
      <c r="DX64" s="89">
        <f t="shared" si="5"/>
        <v>0</v>
      </c>
      <c r="DY64" s="89">
        <f t="shared" si="5"/>
        <v>0</v>
      </c>
      <c r="DZ64" s="89">
        <f t="shared" si="5"/>
        <v>0</v>
      </c>
      <c r="EA64" s="89">
        <f t="shared" si="5"/>
        <v>0</v>
      </c>
      <c r="EB64" s="89">
        <f t="shared" si="5"/>
        <v>0</v>
      </c>
      <c r="EC64" s="89">
        <f t="shared" si="5"/>
        <v>0</v>
      </c>
      <c r="ED64" s="89">
        <f t="shared" si="5"/>
        <v>0</v>
      </c>
      <c r="EE64" s="89">
        <f t="shared" si="5"/>
        <v>0</v>
      </c>
      <c r="EF64" s="89">
        <f t="shared" si="5"/>
        <v>0</v>
      </c>
      <c r="EG64" s="89">
        <f t="shared" si="5"/>
        <v>0</v>
      </c>
      <c r="EH64" s="89">
        <f t="shared" si="5"/>
        <v>0</v>
      </c>
      <c r="EI64" s="89">
        <f t="shared" si="5"/>
        <v>0</v>
      </c>
      <c r="EJ64" s="89">
        <f t="shared" si="5"/>
        <v>0</v>
      </c>
      <c r="EK64" s="89">
        <f t="shared" si="5"/>
        <v>0</v>
      </c>
      <c r="EL64" s="89">
        <f t="shared" si="5"/>
        <v>0</v>
      </c>
      <c r="EM64" s="89">
        <f t="shared" si="5"/>
        <v>0</v>
      </c>
      <c r="EN64" s="89">
        <f t="shared" si="5"/>
        <v>0</v>
      </c>
      <c r="EO64" s="89">
        <f t="shared" si="5"/>
        <v>0</v>
      </c>
      <c r="EP64" s="89">
        <f t="shared" si="5"/>
        <v>0</v>
      </c>
      <c r="EQ64" s="89">
        <f t="shared" si="5"/>
        <v>0</v>
      </c>
      <c r="ER64" s="89">
        <f t="shared" si="5"/>
        <v>0</v>
      </c>
      <c r="ES64" s="89">
        <f t="shared" si="5"/>
        <v>0</v>
      </c>
      <c r="ET64" s="89">
        <f t="shared" si="5"/>
        <v>0</v>
      </c>
      <c r="EU64" s="89">
        <f t="shared" ref="EU64:GY64" si="6">SUM(EU6:EU63)</f>
        <v>0</v>
      </c>
      <c r="EV64" s="89">
        <f t="shared" si="6"/>
        <v>0</v>
      </c>
      <c r="EW64" s="89">
        <f t="shared" si="6"/>
        <v>0</v>
      </c>
      <c r="EX64" s="89">
        <f t="shared" si="6"/>
        <v>0</v>
      </c>
      <c r="EY64" s="89">
        <f t="shared" si="6"/>
        <v>0</v>
      </c>
      <c r="EZ64" s="89">
        <f t="shared" si="6"/>
        <v>0</v>
      </c>
      <c r="FA64" s="89">
        <f t="shared" si="6"/>
        <v>0</v>
      </c>
      <c r="FB64" s="89">
        <f t="shared" si="6"/>
        <v>0</v>
      </c>
      <c r="FC64" s="89">
        <f t="shared" si="6"/>
        <v>0</v>
      </c>
      <c r="FD64" s="89">
        <f t="shared" si="6"/>
        <v>0</v>
      </c>
      <c r="FE64" s="89">
        <f t="shared" si="6"/>
        <v>0</v>
      </c>
      <c r="FF64" s="89">
        <f t="shared" si="6"/>
        <v>0</v>
      </c>
      <c r="FG64" s="89">
        <f t="shared" si="6"/>
        <v>0</v>
      </c>
      <c r="FH64" s="89">
        <f t="shared" si="6"/>
        <v>0</v>
      </c>
      <c r="FI64" s="89">
        <f t="shared" si="6"/>
        <v>0</v>
      </c>
      <c r="FJ64" s="89">
        <f t="shared" si="6"/>
        <v>0</v>
      </c>
      <c r="FK64" s="89">
        <f t="shared" si="6"/>
        <v>0</v>
      </c>
      <c r="FL64" s="89">
        <f t="shared" si="6"/>
        <v>0</v>
      </c>
      <c r="FM64" s="89">
        <f t="shared" si="6"/>
        <v>0</v>
      </c>
      <c r="FN64" s="89">
        <f t="shared" si="6"/>
        <v>0</v>
      </c>
      <c r="FO64" s="89">
        <f t="shared" si="6"/>
        <v>0</v>
      </c>
      <c r="FP64" s="89">
        <f t="shared" si="6"/>
        <v>0</v>
      </c>
      <c r="FQ64" s="89">
        <f t="shared" si="6"/>
        <v>0</v>
      </c>
      <c r="FR64" s="89">
        <f t="shared" si="6"/>
        <v>0</v>
      </c>
      <c r="FS64" s="89">
        <f t="shared" si="6"/>
        <v>0</v>
      </c>
      <c r="FT64" s="89">
        <f t="shared" si="6"/>
        <v>0</v>
      </c>
      <c r="FU64" s="89">
        <f t="shared" si="6"/>
        <v>0</v>
      </c>
      <c r="FV64" s="89">
        <f t="shared" si="6"/>
        <v>0</v>
      </c>
      <c r="FW64" s="89">
        <f t="shared" si="6"/>
        <v>0</v>
      </c>
      <c r="FX64" s="89">
        <f t="shared" si="6"/>
        <v>0</v>
      </c>
      <c r="FY64" s="89">
        <f t="shared" si="6"/>
        <v>0</v>
      </c>
      <c r="FZ64" s="89">
        <f t="shared" si="6"/>
        <v>0</v>
      </c>
      <c r="GA64" s="89">
        <f t="shared" si="6"/>
        <v>0</v>
      </c>
      <c r="GB64" s="89">
        <f t="shared" si="6"/>
        <v>0</v>
      </c>
      <c r="GC64" s="89">
        <f t="shared" si="6"/>
        <v>0</v>
      </c>
      <c r="GD64" s="89">
        <f t="shared" si="6"/>
        <v>0</v>
      </c>
      <c r="GE64" s="89">
        <f t="shared" si="6"/>
        <v>0</v>
      </c>
      <c r="GF64" s="89">
        <f t="shared" si="6"/>
        <v>0</v>
      </c>
      <c r="GG64" s="89">
        <f t="shared" si="6"/>
        <v>0</v>
      </c>
      <c r="GH64" s="89">
        <f t="shared" si="6"/>
        <v>0</v>
      </c>
      <c r="GI64" s="89">
        <f t="shared" si="6"/>
        <v>0</v>
      </c>
      <c r="GJ64" s="89">
        <f t="shared" si="6"/>
        <v>0</v>
      </c>
      <c r="GK64" s="89">
        <f t="shared" si="6"/>
        <v>0</v>
      </c>
      <c r="GL64" s="89">
        <f t="shared" si="6"/>
        <v>0</v>
      </c>
      <c r="GM64" s="89">
        <f t="shared" si="6"/>
        <v>0</v>
      </c>
      <c r="GN64" s="89">
        <f t="shared" si="6"/>
        <v>0</v>
      </c>
      <c r="GO64" s="89">
        <f t="shared" si="6"/>
        <v>0</v>
      </c>
      <c r="GP64" s="89">
        <f t="shared" si="6"/>
        <v>0</v>
      </c>
      <c r="GQ64" s="89">
        <f t="shared" si="6"/>
        <v>0</v>
      </c>
      <c r="GR64" s="89">
        <f t="shared" si="6"/>
        <v>0</v>
      </c>
      <c r="GS64" s="89">
        <f t="shared" si="6"/>
        <v>0</v>
      </c>
      <c r="GT64" s="89"/>
      <c r="GU64" s="208">
        <f t="shared" si="6"/>
        <v>557200</v>
      </c>
      <c r="GV64" s="209"/>
      <c r="GW64" s="209"/>
      <c r="GX64" s="490"/>
      <c r="GY64" s="491">
        <f t="shared" si="6"/>
        <v>91640</v>
      </c>
    </row>
    <row r="65" spans="1:207" x14ac:dyDescent="0.25">
      <c r="B65" s="77"/>
      <c r="C65" s="77"/>
      <c r="D65" s="35"/>
      <c r="E65" s="36"/>
      <c r="F65" s="37"/>
      <c r="G65" s="38"/>
      <c r="H65" s="39"/>
      <c r="I65" s="40"/>
      <c r="J65" s="155"/>
      <c r="K65" s="59"/>
      <c r="L65" s="60"/>
      <c r="M65" s="202"/>
      <c r="N65" s="203"/>
      <c r="O65" s="212"/>
      <c r="P65" s="213"/>
      <c r="Q65" s="214"/>
      <c r="R65" s="214"/>
      <c r="S65" s="214"/>
      <c r="T65" s="39"/>
      <c r="U65" s="361"/>
      <c r="V65" s="167"/>
      <c r="W65" s="89"/>
      <c r="X65" s="215"/>
      <c r="Y65" s="216"/>
      <c r="Z65" s="217"/>
      <c r="AA65" s="36"/>
      <c r="AB65" s="217"/>
      <c r="AC65" s="218"/>
      <c r="AD65" s="90"/>
      <c r="AE65" s="77"/>
      <c r="AF65" s="219"/>
      <c r="AG65" s="220"/>
      <c r="AH65" s="216"/>
      <c r="AI65" s="217"/>
      <c r="AJ65" s="36"/>
      <c r="AK65" s="221"/>
      <c r="AL65" s="218"/>
      <c r="AM65" s="90"/>
      <c r="AO65" s="222"/>
      <c r="AP65" s="220"/>
      <c r="AQ65" s="216"/>
      <c r="AR65" s="217"/>
      <c r="AS65" s="36"/>
      <c r="AT65" s="217"/>
      <c r="AU65" s="218"/>
      <c r="AV65" s="90"/>
      <c r="AX65" s="222"/>
      <c r="AY65" s="220"/>
      <c r="AZ65" s="216"/>
      <c r="BA65" s="217"/>
      <c r="BB65" s="36"/>
      <c r="BC65" s="221"/>
      <c r="BD65" s="218"/>
      <c r="BE65" s="90"/>
      <c r="BG65" s="222"/>
      <c r="BH65" s="220"/>
      <c r="BI65" s="216"/>
      <c r="BJ65" s="217"/>
      <c r="BK65" s="36"/>
      <c r="BL65" s="221"/>
      <c r="BM65" s="218"/>
      <c r="BN65" s="90"/>
      <c r="BP65" s="222"/>
      <c r="BQ65" s="220"/>
      <c r="BR65" s="216"/>
      <c r="BS65" s="217"/>
      <c r="BT65" s="36"/>
      <c r="BU65" s="217"/>
      <c r="BV65" s="218"/>
      <c r="BW65" s="90"/>
      <c r="BY65" s="222"/>
      <c r="BZ65" s="220"/>
      <c r="CA65" s="216"/>
      <c r="CB65" s="217"/>
      <c r="CC65" s="36"/>
      <c r="CD65" s="217"/>
      <c r="CE65" s="218"/>
      <c r="CF65" s="90"/>
      <c r="CH65" s="222"/>
      <c r="CI65" s="220"/>
      <c r="CJ65" s="216"/>
      <c r="CK65" s="217"/>
      <c r="CL65" s="36"/>
      <c r="CM65" s="217"/>
      <c r="CN65" s="218"/>
      <c r="CO65" s="90"/>
      <c r="CQ65" s="222"/>
      <c r="CR65" s="220"/>
      <c r="CS65" s="216"/>
      <c r="CT65" s="217"/>
      <c r="CU65" s="223"/>
      <c r="CV65" s="221"/>
      <c r="CW65" s="224"/>
      <c r="CX65" s="90"/>
      <c r="CZ65" s="222"/>
      <c r="DA65" s="220"/>
      <c r="DB65" s="216"/>
      <c r="DC65" s="217"/>
      <c r="DD65" s="36"/>
      <c r="DE65" s="217"/>
      <c r="DF65" s="218"/>
      <c r="DG65" s="90"/>
      <c r="DI65" s="222"/>
      <c r="DJ65" s="220"/>
      <c r="DK65" s="216"/>
      <c r="DL65" s="217"/>
      <c r="DM65" s="223"/>
      <c r="DN65" s="221"/>
      <c r="DO65" s="224"/>
      <c r="DP65" s="90"/>
      <c r="DR65" s="222"/>
      <c r="DS65" s="220"/>
      <c r="DT65" s="216"/>
      <c r="DU65" s="217"/>
      <c r="DV65" s="36"/>
      <c r="DW65" s="217"/>
      <c r="DX65" s="218"/>
      <c r="DY65" s="90"/>
      <c r="EA65" s="222"/>
      <c r="EB65" s="220"/>
      <c r="EC65" s="216"/>
      <c r="ED65" s="217"/>
      <c r="EE65" s="223"/>
      <c r="EF65" s="221"/>
      <c r="EG65" s="224"/>
      <c r="EH65" s="90"/>
      <c r="EJ65" s="222"/>
      <c r="EK65" s="220"/>
      <c r="EL65" s="216"/>
      <c r="EM65" s="217"/>
      <c r="EN65" s="223"/>
      <c r="EO65" s="221"/>
      <c r="EP65" s="224"/>
      <c r="EQ65" s="90"/>
      <c r="ES65" s="222"/>
      <c r="ET65" s="220"/>
      <c r="EU65" s="216"/>
      <c r="EV65" s="217"/>
      <c r="EW65" s="36"/>
      <c r="EX65" s="217"/>
      <c r="EY65" s="218"/>
      <c r="EZ65" s="90"/>
      <c r="FB65" s="222"/>
      <c r="FC65" s="220"/>
      <c r="FD65" s="216"/>
      <c r="FE65" s="217"/>
      <c r="FF65" s="36"/>
      <c r="FG65" s="217"/>
      <c r="FH65" s="218"/>
      <c r="FI65" s="90"/>
      <c r="FK65" s="222"/>
      <c r="FL65" s="220"/>
      <c r="FM65" s="216"/>
      <c r="FN65" s="217"/>
      <c r="FO65" s="36"/>
      <c r="FP65" s="217"/>
      <c r="FQ65" s="218"/>
      <c r="FR65" s="90"/>
      <c r="FT65" s="222"/>
      <c r="FU65" s="220"/>
      <c r="FV65" s="216"/>
      <c r="FW65" s="217"/>
      <c r="FX65" s="36"/>
      <c r="FY65" s="217"/>
      <c r="FZ65" s="218"/>
      <c r="GA65" s="90"/>
      <c r="GC65" s="222"/>
      <c r="GD65" s="220"/>
      <c r="GE65" s="216"/>
      <c r="GF65" s="217"/>
      <c r="GG65" s="36"/>
      <c r="GH65" s="217"/>
      <c r="GI65" s="218"/>
      <c r="GJ65" s="90"/>
      <c r="GL65" s="222"/>
      <c r="GM65" s="220"/>
      <c r="GN65" s="216"/>
      <c r="GO65" s="217"/>
      <c r="GP65" s="36"/>
      <c r="GQ65" s="217"/>
      <c r="GR65" s="218"/>
      <c r="GS65" s="90"/>
      <c r="GT65" s="166"/>
      <c r="GU65"/>
      <c r="GV65" s="225"/>
      <c r="GW65" s="225"/>
      <c r="GX65" s="450"/>
      <c r="GY65"/>
    </row>
    <row r="66" spans="1:207" ht="16.5" thickBot="1" x14ac:dyDescent="0.3">
      <c r="B66" s="77"/>
      <c r="C66" s="77"/>
      <c r="D66" s="35"/>
      <c r="E66" s="36"/>
      <c r="F66" s="37"/>
      <c r="G66" s="38"/>
      <c r="H66" s="39"/>
      <c r="I66" s="40"/>
      <c r="J66" s="155"/>
      <c r="K66" s="59"/>
      <c r="L66" s="60"/>
      <c r="M66" s="202"/>
      <c r="N66" s="203"/>
      <c r="O66" s="212"/>
      <c r="P66" s="213"/>
      <c r="Q66" s="214"/>
      <c r="R66" s="214"/>
      <c r="S66" s="214"/>
      <c r="T66" s="39"/>
      <c r="U66" s="361"/>
      <c r="V66" s="167"/>
      <c r="W66" s="89"/>
      <c r="X66" s="215"/>
      <c r="Y66" s="216"/>
      <c r="Z66" s="217"/>
      <c r="AA66" s="36"/>
      <c r="AB66" s="217"/>
      <c r="AC66" s="218"/>
      <c r="AD66" s="90"/>
      <c r="AE66" s="77"/>
      <c r="AF66" s="219"/>
      <c r="AG66" s="220"/>
      <c r="AH66" s="216"/>
      <c r="AI66" s="217"/>
      <c r="AJ66" s="36"/>
      <c r="AK66" s="221"/>
      <c r="AL66" s="218"/>
      <c r="AM66" s="90"/>
      <c r="AO66" s="222"/>
      <c r="AP66" s="220"/>
      <c r="AQ66" s="216"/>
      <c r="AR66" s="217"/>
      <c r="AS66" s="36"/>
      <c r="AT66" s="217"/>
      <c r="AU66" s="218"/>
      <c r="AV66" s="90"/>
      <c r="AX66" s="222"/>
      <c r="AY66" s="220"/>
      <c r="AZ66" s="216"/>
      <c r="BA66" s="217"/>
      <c r="BB66" s="36"/>
      <c r="BC66" s="221"/>
      <c r="BD66" s="218"/>
      <c r="BE66" s="90"/>
      <c r="BG66" s="222"/>
      <c r="BH66" s="220"/>
      <c r="BI66" s="216"/>
      <c r="BJ66" s="217"/>
      <c r="BK66" s="36"/>
      <c r="BL66" s="221"/>
      <c r="BM66" s="218"/>
      <c r="BN66" s="90"/>
      <c r="BP66" s="222"/>
      <c r="BQ66" s="220"/>
      <c r="BR66" s="216"/>
      <c r="BS66" s="217"/>
      <c r="BT66" s="36"/>
      <c r="BU66" s="217"/>
      <c r="BV66" s="218"/>
      <c r="BW66" s="90"/>
      <c r="BY66" s="222"/>
      <c r="BZ66" s="220"/>
      <c r="CA66" s="216"/>
      <c r="CB66" s="217"/>
      <c r="CC66" s="36"/>
      <c r="CD66" s="217"/>
      <c r="CE66" s="218"/>
      <c r="CF66" s="90"/>
      <c r="CH66" s="222"/>
      <c r="CI66" s="220"/>
      <c r="CJ66" s="216"/>
      <c r="CK66" s="217"/>
      <c r="CL66" s="36"/>
      <c r="CM66" s="217"/>
      <c r="CN66" s="218"/>
      <c r="CO66" s="90"/>
      <c r="CQ66" s="222"/>
      <c r="CR66" s="220"/>
      <c r="CS66" s="216"/>
      <c r="CT66" s="217"/>
      <c r="CU66" s="223"/>
      <c r="CV66" s="221"/>
      <c r="CW66" s="224"/>
      <c r="CX66" s="90"/>
      <c r="CZ66" s="222"/>
      <c r="DA66" s="220"/>
      <c r="DB66" s="216"/>
      <c r="DC66" s="217"/>
      <c r="DD66" s="36"/>
      <c r="DE66" s="217"/>
      <c r="DF66" s="218"/>
      <c r="DG66" s="90"/>
      <c r="DI66" s="222"/>
      <c r="DJ66" s="220"/>
      <c r="DK66" s="216"/>
      <c r="DL66" s="217"/>
      <c r="DM66" s="223"/>
      <c r="DN66" s="221"/>
      <c r="DO66" s="224"/>
      <c r="DP66" s="90"/>
      <c r="DR66" s="222"/>
      <c r="DS66" s="220"/>
      <c r="DT66" s="216"/>
      <c r="DU66" s="217"/>
      <c r="DV66" s="36"/>
      <c r="DW66" s="217"/>
      <c r="DX66" s="218"/>
      <c r="DY66" s="90"/>
      <c r="EA66" s="222"/>
      <c r="EB66" s="220"/>
      <c r="EC66" s="216"/>
      <c r="ED66" s="217"/>
      <c r="EE66" s="223"/>
      <c r="EF66" s="221"/>
      <c r="EG66" s="224"/>
      <c r="EH66" s="90"/>
      <c r="EJ66" s="222"/>
      <c r="EK66" s="220"/>
      <c r="EL66" s="216"/>
      <c r="EM66" s="217"/>
      <c r="EN66" s="223"/>
      <c r="EO66" s="221"/>
      <c r="EP66" s="224"/>
      <c r="EQ66" s="90"/>
      <c r="ES66" s="222"/>
      <c r="ET66" s="220"/>
      <c r="EU66" s="216"/>
      <c r="EV66" s="217"/>
      <c r="EW66" s="36"/>
      <c r="EX66" s="217"/>
      <c r="EY66" s="218"/>
      <c r="EZ66" s="90"/>
      <c r="FB66" s="222"/>
      <c r="FC66" s="220"/>
      <c r="FD66" s="216"/>
      <c r="FE66" s="217"/>
      <c r="FF66" s="36"/>
      <c r="FG66" s="217"/>
      <c r="FH66" s="218"/>
      <c r="FI66" s="90"/>
      <c r="FK66" s="222"/>
      <c r="FL66" s="220"/>
      <c r="FM66" s="216"/>
      <c r="FN66" s="217"/>
      <c r="FO66" s="36"/>
      <c r="FP66" s="217"/>
      <c r="FQ66" s="218"/>
      <c r="FR66" s="90"/>
      <c r="FT66" s="222"/>
      <c r="FU66" s="220"/>
      <c r="FV66" s="216"/>
      <c r="FW66" s="217"/>
      <c r="FX66" s="36"/>
      <c r="FY66" s="217"/>
      <c r="FZ66" s="218"/>
      <c r="GA66" s="90"/>
      <c r="GC66" s="222"/>
      <c r="GD66" s="220"/>
      <c r="GE66" s="216"/>
      <c r="GF66" s="217"/>
      <c r="GG66" s="36"/>
      <c r="GH66" s="217"/>
      <c r="GI66" s="218"/>
      <c r="GJ66" s="90"/>
      <c r="GL66" s="222"/>
      <c r="GM66" s="220"/>
      <c r="GN66" s="216"/>
      <c r="GO66" s="217"/>
      <c r="GP66" s="36"/>
      <c r="GQ66" s="217"/>
      <c r="GR66" s="218"/>
      <c r="GS66" s="90"/>
      <c r="GT66" s="166"/>
      <c r="GU66"/>
      <c r="GV66" s="225"/>
      <c r="GW66" s="225"/>
      <c r="GX66" s="450"/>
      <c r="GY66"/>
    </row>
    <row r="67" spans="1:207" ht="16.5" thickTop="1" x14ac:dyDescent="0.25">
      <c r="B67" s="77"/>
      <c r="C67" s="77"/>
      <c r="D67" s="35"/>
      <c r="E67" s="36"/>
      <c r="F67" s="37"/>
      <c r="G67" s="38"/>
      <c r="H67" s="39"/>
      <c r="I67" s="40"/>
      <c r="J67" s="155"/>
      <c r="K67" s="59"/>
      <c r="L67" s="60"/>
      <c r="M67" s="202"/>
      <c r="N67" s="176"/>
      <c r="O67" s="693" t="s">
        <v>30</v>
      </c>
      <c r="P67" s="694"/>
      <c r="Q67" s="694"/>
      <c r="R67" s="343"/>
      <c r="S67" s="343"/>
      <c r="T67" s="697">
        <f>GY64+GU64+W64+T64+R64</f>
        <v>19057039.128000002</v>
      </c>
      <c r="U67" s="698"/>
      <c r="V67" s="167"/>
      <c r="W67" s="89"/>
      <c r="X67" s="215"/>
      <c r="Y67" s="216"/>
      <c r="Z67" s="217"/>
      <c r="AA67" s="36"/>
      <c r="AB67" s="217"/>
      <c r="AC67" s="218"/>
      <c r="AD67" s="90"/>
      <c r="AE67" s="77"/>
      <c r="AF67" s="219"/>
      <c r="AG67" s="220"/>
      <c r="AH67" s="216"/>
      <c r="AI67" s="217"/>
      <c r="AJ67" s="36"/>
      <c r="AK67" s="221"/>
      <c r="AL67" s="218"/>
      <c r="AM67" s="90"/>
      <c r="AO67" s="222"/>
      <c r="AP67" s="220"/>
      <c r="AQ67" s="216"/>
      <c r="AR67" s="217"/>
      <c r="AS67" s="36"/>
      <c r="AT67" s="217"/>
      <c r="AU67" s="218"/>
      <c r="AV67" s="90"/>
      <c r="AX67" s="222"/>
      <c r="AY67" s="220"/>
      <c r="AZ67" s="216"/>
      <c r="BA67" s="217"/>
      <c r="BB67" s="36"/>
      <c r="BC67" s="221"/>
      <c r="BD67" s="218"/>
      <c r="BE67" s="90"/>
      <c r="BG67" s="222"/>
      <c r="BH67" s="220"/>
      <c r="BI67" s="216"/>
      <c r="BJ67" s="217"/>
      <c r="BK67" s="36"/>
      <c r="BL67" s="221"/>
      <c r="BM67" s="218"/>
      <c r="BN67" s="90"/>
      <c r="BP67" s="222"/>
      <c r="BQ67" s="220"/>
      <c r="BR67" s="216"/>
      <c r="BS67" s="217"/>
      <c r="BT67" s="36"/>
      <c r="BU67" s="217"/>
      <c r="BV67" s="218"/>
      <c r="BW67" s="90"/>
      <c r="BY67" s="222"/>
      <c r="BZ67" s="220"/>
      <c r="CA67" s="216"/>
      <c r="CB67" s="217"/>
      <c r="CC67" s="36"/>
      <c r="CD67" s="217"/>
      <c r="CE67" s="218"/>
      <c r="CF67" s="90"/>
      <c r="CH67" s="222"/>
      <c r="CI67" s="220"/>
      <c r="CJ67" s="216"/>
      <c r="CK67" s="217"/>
      <c r="CL67" s="36"/>
      <c r="CM67" s="217"/>
      <c r="CN67" s="218"/>
      <c r="CO67" s="90"/>
      <c r="CQ67" s="222"/>
      <c r="CR67" s="220"/>
      <c r="CS67" s="216"/>
      <c r="CT67" s="217"/>
      <c r="CU67" s="223"/>
      <c r="CV67" s="221"/>
      <c r="CW67" s="224"/>
      <c r="CX67" s="90"/>
      <c r="CZ67" s="222"/>
      <c r="DA67" s="220"/>
      <c r="DB67" s="216"/>
      <c r="DC67" s="217"/>
      <c r="DD67" s="36"/>
      <c r="DE67" s="217"/>
      <c r="DF67" s="218"/>
      <c r="DG67" s="90"/>
      <c r="DI67" s="222"/>
      <c r="DJ67" s="220"/>
      <c r="DK67" s="216"/>
      <c r="DL67" s="217"/>
      <c r="DM67" s="223"/>
      <c r="DN67" s="221"/>
      <c r="DO67" s="224"/>
      <c r="DP67" s="90"/>
      <c r="DR67" s="222"/>
      <c r="DS67" s="220"/>
      <c r="DT67" s="216"/>
      <c r="DU67" s="217"/>
      <c r="DV67" s="36"/>
      <c r="DW67" s="217"/>
      <c r="DX67" s="218"/>
      <c r="DY67" s="90"/>
      <c r="EA67" s="222"/>
      <c r="EB67" s="220"/>
      <c r="EC67" s="216"/>
      <c r="ED67" s="217"/>
      <c r="EE67" s="223"/>
      <c r="EF67" s="221"/>
      <c r="EG67" s="224"/>
      <c r="EH67" s="90"/>
      <c r="EJ67" s="222"/>
      <c r="EK67" s="220"/>
      <c r="EL67" s="216"/>
      <c r="EM67" s="217"/>
      <c r="EN67" s="223"/>
      <c r="EO67" s="221"/>
      <c r="EP67" s="224"/>
      <c r="EQ67" s="90"/>
      <c r="ES67" s="222"/>
      <c r="ET67" s="220"/>
      <c r="EU67" s="216"/>
      <c r="EV67" s="217"/>
      <c r="EW67" s="36"/>
      <c r="EX67" s="217"/>
      <c r="EY67" s="218"/>
      <c r="EZ67" s="90"/>
      <c r="FB67" s="222"/>
      <c r="FC67" s="220"/>
      <c r="FD67" s="216"/>
      <c r="FE67" s="217"/>
      <c r="FF67" s="36"/>
      <c r="FG67" s="217"/>
      <c r="FH67" s="218"/>
      <c r="FI67" s="90"/>
      <c r="FK67" s="222"/>
      <c r="FL67" s="220"/>
      <c r="FM67" s="216"/>
      <c r="FN67" s="217"/>
      <c r="FO67" s="36"/>
      <c r="FP67" s="217"/>
      <c r="FQ67" s="218"/>
      <c r="FR67" s="90"/>
      <c r="FT67" s="222"/>
      <c r="FU67" s="220"/>
      <c r="FV67" s="216"/>
      <c r="FW67" s="217"/>
      <c r="FX67" s="36"/>
      <c r="FY67" s="217"/>
      <c r="FZ67" s="218"/>
      <c r="GA67" s="90"/>
      <c r="GC67" s="222"/>
      <c r="GD67" s="220"/>
      <c r="GE67" s="216"/>
      <c r="GF67" s="217"/>
      <c r="GG67" s="36"/>
      <c r="GH67" s="217"/>
      <c r="GI67" s="218"/>
      <c r="GJ67" s="90"/>
      <c r="GL67" s="222"/>
      <c r="GM67" s="220"/>
      <c r="GN67" s="216"/>
      <c r="GO67" s="217"/>
      <c r="GP67" s="36"/>
      <c r="GQ67" s="217"/>
      <c r="GR67" s="218"/>
      <c r="GS67" s="90"/>
      <c r="GT67" s="166"/>
      <c r="GU67"/>
      <c r="GV67" s="225"/>
      <c r="GW67" s="225"/>
      <c r="GX67" s="450"/>
      <c r="GY67"/>
    </row>
    <row r="68" spans="1:207" ht="16.5" thickBot="1" x14ac:dyDescent="0.3">
      <c r="B68" s="77"/>
      <c r="C68" s="77"/>
      <c r="D68" s="35"/>
      <c r="E68" s="36"/>
      <c r="F68" s="37"/>
      <c r="G68" s="38"/>
      <c r="H68" s="39"/>
      <c r="I68" s="40"/>
      <c r="J68" s="228"/>
      <c r="K68" s="59"/>
      <c r="L68" s="60"/>
      <c r="M68" s="202"/>
      <c r="N68" s="176"/>
      <c r="O68" s="695"/>
      <c r="P68" s="696"/>
      <c r="Q68" s="696"/>
      <c r="R68" s="344"/>
      <c r="S68" s="344"/>
      <c r="T68" s="699"/>
      <c r="U68" s="700"/>
      <c r="V68" s="167"/>
      <c r="W68" s="89"/>
      <c r="X68" s="215"/>
      <c r="Y68" s="216"/>
      <c r="Z68" s="217"/>
      <c r="AA68" s="36"/>
      <c r="AB68" s="217"/>
      <c r="AC68" s="218"/>
      <c r="AD68" s="90"/>
      <c r="AE68" s="77"/>
      <c r="AF68" s="219"/>
      <c r="AG68" s="220"/>
      <c r="AH68" s="216"/>
      <c r="AI68" s="217"/>
      <c r="AJ68" s="36"/>
      <c r="AK68" s="221"/>
      <c r="AL68" s="218"/>
      <c r="AM68" s="90"/>
      <c r="AO68" s="222"/>
      <c r="AP68" s="220"/>
      <c r="AQ68" s="216"/>
      <c r="AR68" s="217"/>
      <c r="AS68" s="36"/>
      <c r="AT68" s="217"/>
      <c r="AU68" s="218"/>
      <c r="AV68" s="90"/>
      <c r="AX68" s="222"/>
      <c r="AY68" s="220"/>
      <c r="AZ68" s="216"/>
      <c r="BA68" s="217"/>
      <c r="BB68" s="36"/>
      <c r="BC68" s="221"/>
      <c r="BD68" s="218"/>
      <c r="BE68" s="90"/>
      <c r="BG68" s="222"/>
      <c r="BH68" s="220"/>
      <c r="BI68" s="216"/>
      <c r="BJ68" s="217"/>
      <c r="BK68" s="36"/>
      <c r="BL68" s="221"/>
      <c r="BM68" s="218"/>
      <c r="BN68" s="90"/>
      <c r="BP68" s="222"/>
      <c r="BQ68" s="220"/>
      <c r="BR68" s="216"/>
      <c r="BS68" s="217"/>
      <c r="BT68" s="36"/>
      <c r="BU68" s="217"/>
      <c r="BV68" s="218"/>
      <c r="BW68" s="90"/>
      <c r="BY68" s="222"/>
      <c r="BZ68" s="220"/>
      <c r="CA68" s="216"/>
      <c r="CB68" s="217"/>
      <c r="CC68" s="36"/>
      <c r="CD68" s="217"/>
      <c r="CE68" s="218"/>
      <c r="CF68" s="90"/>
      <c r="CH68" s="222"/>
      <c r="CI68" s="220"/>
      <c r="CJ68" s="216"/>
      <c r="CK68" s="217"/>
      <c r="CL68" s="36"/>
      <c r="CM68" s="217"/>
      <c r="CN68" s="218"/>
      <c r="CO68" s="90"/>
      <c r="CQ68" s="222"/>
      <c r="CR68" s="220"/>
      <c r="CS68" s="216"/>
      <c r="CT68" s="217"/>
      <c r="CU68" s="223"/>
      <c r="CV68" s="221"/>
      <c r="CW68" s="224"/>
      <c r="CX68" s="90"/>
      <c r="CZ68" s="222"/>
      <c r="DA68" s="220"/>
      <c r="DB68" s="216"/>
      <c r="DC68" s="217"/>
      <c r="DD68" s="36"/>
      <c r="DE68" s="217"/>
      <c r="DF68" s="218"/>
      <c r="DG68" s="90"/>
      <c r="DI68" s="222"/>
      <c r="DJ68" s="220"/>
      <c r="DK68" s="216"/>
      <c r="DL68" s="217"/>
      <c r="DM68" s="223"/>
      <c r="DN68" s="221"/>
      <c r="DO68" s="224"/>
      <c r="DP68" s="90"/>
      <c r="DR68" s="222"/>
      <c r="DS68" s="220"/>
      <c r="DT68" s="216"/>
      <c r="DU68" s="217"/>
      <c r="DV68" s="36"/>
      <c r="DW68" s="217"/>
      <c r="DX68" s="218"/>
      <c r="DY68" s="90"/>
      <c r="EA68" s="222"/>
      <c r="EB68" s="220"/>
      <c r="EC68" s="216"/>
      <c r="ED68" s="217"/>
      <c r="EE68" s="223"/>
      <c r="EF68" s="221"/>
      <c r="EG68" s="224"/>
      <c r="EH68" s="90"/>
      <c r="EJ68" s="222"/>
      <c r="EK68" s="220"/>
      <c r="EL68" s="216"/>
      <c r="EM68" s="217"/>
      <c r="EN68" s="223"/>
      <c r="EO68" s="221"/>
      <c r="EP68" s="224"/>
      <c r="EQ68" s="90"/>
      <c r="ES68" s="222"/>
      <c r="ET68" s="220"/>
      <c r="EU68" s="216"/>
      <c r="EV68" s="217"/>
      <c r="EW68" s="36"/>
      <c r="EX68" s="217"/>
      <c r="EY68" s="218"/>
      <c r="EZ68" s="90"/>
      <c r="FB68" s="222"/>
      <c r="FC68" s="220"/>
      <c r="FD68" s="216"/>
      <c r="FE68" s="217"/>
      <c r="FF68" s="36"/>
      <c r="FG68" s="217"/>
      <c r="FH68" s="218"/>
      <c r="FI68" s="90"/>
      <c r="FK68" s="222"/>
      <c r="FL68" s="220"/>
      <c r="FM68" s="216"/>
      <c r="FN68" s="217"/>
      <c r="FO68" s="36"/>
      <c r="FP68" s="217"/>
      <c r="FQ68" s="218"/>
      <c r="FR68" s="90"/>
      <c r="FT68" s="222"/>
      <c r="FU68" s="220"/>
      <c r="FV68" s="216"/>
      <c r="FW68" s="217"/>
      <c r="FX68" s="36"/>
      <c r="FY68" s="217"/>
      <c r="FZ68" s="218"/>
      <c r="GA68" s="90"/>
      <c r="GC68" s="222"/>
      <c r="GD68" s="220"/>
      <c r="GE68" s="216"/>
      <c r="GF68" s="217"/>
      <c r="GG68" s="36"/>
      <c r="GH68" s="217"/>
      <c r="GI68" s="218"/>
      <c r="GJ68" s="90"/>
      <c r="GL68" s="222"/>
      <c r="GM68" s="220"/>
      <c r="GN68" s="216"/>
      <c r="GO68" s="217"/>
      <c r="GP68" s="36"/>
      <c r="GQ68" s="217"/>
      <c r="GR68" s="218"/>
      <c r="GS68" s="90"/>
      <c r="GT68" s="166"/>
      <c r="GU68"/>
      <c r="GV68" s="225"/>
      <c r="GW68" s="225"/>
      <c r="GX68" s="450"/>
      <c r="GY68"/>
    </row>
    <row r="69" spans="1:207" ht="16.5" thickTop="1" x14ac:dyDescent="0.25">
      <c r="B69" s="77"/>
      <c r="C69" s="77"/>
      <c r="D69" s="35"/>
      <c r="E69" s="36"/>
      <c r="F69" s="37"/>
      <c r="G69" s="38"/>
      <c r="H69" s="39"/>
      <c r="I69" s="40"/>
      <c r="J69" s="228"/>
      <c r="K69" s="59"/>
      <c r="L69" s="60"/>
      <c r="M69" s="202"/>
      <c r="N69" s="176"/>
      <c r="O69" s="212"/>
      <c r="P69" s="213"/>
      <c r="Q69" s="214"/>
      <c r="R69" s="214"/>
      <c r="S69" s="214"/>
      <c r="T69" s="195"/>
      <c r="U69" s="362"/>
      <c r="V69" s="167"/>
      <c r="W69" s="89"/>
      <c r="X69" s="215"/>
      <c r="Y69" s="216"/>
      <c r="Z69" s="217"/>
      <c r="AA69" s="36"/>
      <c r="AB69" s="217"/>
      <c r="AC69" s="218"/>
      <c r="AD69" s="90"/>
      <c r="AE69" s="77"/>
      <c r="AF69" s="219"/>
      <c r="AG69" s="220"/>
      <c r="AH69" s="216"/>
      <c r="AI69" s="217"/>
      <c r="AJ69" s="36"/>
      <c r="AK69" s="221"/>
      <c r="AL69" s="218"/>
      <c r="AM69" s="90"/>
      <c r="AO69" s="222"/>
      <c r="AP69" s="220"/>
      <c r="AQ69" s="216"/>
      <c r="AR69" s="217"/>
      <c r="AS69" s="36"/>
      <c r="AT69" s="217"/>
      <c r="AU69" s="218"/>
      <c r="AV69" s="90"/>
      <c r="AX69" s="222"/>
      <c r="AY69" s="220"/>
      <c r="AZ69" s="216"/>
      <c r="BA69" s="217"/>
      <c r="BB69" s="36"/>
      <c r="BC69" s="221"/>
      <c r="BD69" s="218"/>
      <c r="BE69" s="90"/>
      <c r="BG69" s="222"/>
      <c r="BH69" s="220"/>
      <c r="BI69" s="216"/>
      <c r="BJ69" s="217"/>
      <c r="BK69" s="36"/>
      <c r="BL69" s="221"/>
      <c r="BM69" s="218"/>
      <c r="BN69" s="90"/>
      <c r="BP69" s="222"/>
      <c r="BQ69" s="220"/>
      <c r="BR69" s="216"/>
      <c r="BS69" s="217"/>
      <c r="BT69" s="36"/>
      <c r="BU69" s="217"/>
      <c r="BV69" s="218"/>
      <c r="BW69" s="90"/>
      <c r="BY69" s="222"/>
      <c r="BZ69" s="220"/>
      <c r="CA69" s="216"/>
      <c r="CB69" s="217"/>
      <c r="CC69" s="36"/>
      <c r="CD69" s="217"/>
      <c r="CE69" s="218"/>
      <c r="CF69" s="90"/>
      <c r="CH69" s="222"/>
      <c r="CI69" s="220"/>
      <c r="CJ69" s="216"/>
      <c r="CK69" s="217"/>
      <c r="CL69" s="36"/>
      <c r="CM69" s="217"/>
      <c r="CN69" s="218"/>
      <c r="CO69" s="90"/>
      <c r="CQ69" s="222"/>
      <c r="CR69" s="220"/>
      <c r="CS69" s="216"/>
      <c r="CT69" s="217"/>
      <c r="CU69" s="223"/>
      <c r="CV69" s="221"/>
      <c r="CW69" s="224"/>
      <c r="CX69" s="90"/>
      <c r="CZ69" s="222"/>
      <c r="DA69" s="220"/>
      <c r="DB69" s="216"/>
      <c r="DC69" s="217"/>
      <c r="DD69" s="36"/>
      <c r="DE69" s="217"/>
      <c r="DF69" s="218"/>
      <c r="DG69" s="90"/>
      <c r="DI69" s="222"/>
      <c r="DJ69" s="220"/>
      <c r="DK69" s="216"/>
      <c r="DL69" s="217"/>
      <c r="DM69" s="223"/>
      <c r="DN69" s="221"/>
      <c r="DO69" s="224"/>
      <c r="DP69" s="90"/>
      <c r="DR69" s="222"/>
      <c r="DS69" s="220"/>
      <c r="DT69" s="216"/>
      <c r="DU69" s="217"/>
      <c r="DV69" s="36"/>
      <c r="DW69" s="217"/>
      <c r="DX69" s="218"/>
      <c r="DY69" s="90"/>
      <c r="EA69" s="222"/>
      <c r="EB69" s="220"/>
      <c r="EC69" s="216"/>
      <c r="ED69" s="217"/>
      <c r="EE69" s="223"/>
      <c r="EF69" s="221"/>
      <c r="EG69" s="224"/>
      <c r="EH69" s="90"/>
      <c r="EJ69" s="222"/>
      <c r="EK69" s="220"/>
      <c r="EL69" s="216"/>
      <c r="EM69" s="217"/>
      <c r="EN69" s="223"/>
      <c r="EO69" s="221"/>
      <c r="EP69" s="224"/>
      <c r="EQ69" s="90"/>
      <c r="ES69" s="222"/>
      <c r="ET69" s="220"/>
      <c r="EU69" s="216"/>
      <c r="EV69" s="217"/>
      <c r="EW69" s="36"/>
      <c r="EX69" s="217"/>
      <c r="EY69" s="218"/>
      <c r="EZ69" s="90"/>
      <c r="FB69" s="222"/>
      <c r="FC69" s="220"/>
      <c r="FD69" s="216"/>
      <c r="FE69" s="217"/>
      <c r="FF69" s="36"/>
      <c r="FG69" s="217"/>
      <c r="FH69" s="218"/>
      <c r="FI69" s="90"/>
      <c r="FK69" s="222"/>
      <c r="FL69" s="220"/>
      <c r="FM69" s="216"/>
      <c r="FN69" s="217"/>
      <c r="FO69" s="36"/>
      <c r="FP69" s="217"/>
      <c r="FQ69" s="218"/>
      <c r="FR69" s="90"/>
      <c r="FT69" s="222"/>
      <c r="FU69" s="220"/>
      <c r="FV69" s="216"/>
      <c r="FW69" s="217"/>
      <c r="FX69" s="36"/>
      <c r="FY69" s="217"/>
      <c r="FZ69" s="218"/>
      <c r="GA69" s="90"/>
      <c r="GC69" s="222"/>
      <c r="GD69" s="220"/>
      <c r="GE69" s="216"/>
      <c r="GF69" s="217"/>
      <c r="GG69" s="36"/>
      <c r="GH69" s="217"/>
      <c r="GI69" s="218"/>
      <c r="GJ69" s="90"/>
      <c r="GL69" s="222"/>
      <c r="GM69" s="220"/>
      <c r="GN69" s="216"/>
      <c r="GO69" s="217"/>
      <c r="GP69" s="36"/>
      <c r="GQ69" s="217"/>
      <c r="GR69" s="218"/>
      <c r="GS69" s="90"/>
      <c r="GT69" s="166"/>
      <c r="GU69"/>
      <c r="GV69" s="225"/>
      <c r="GW69" s="225"/>
      <c r="GX69" s="450"/>
      <c r="GY69"/>
    </row>
    <row r="70" spans="1:207" x14ac:dyDescent="0.25">
      <c r="B70" s="77"/>
      <c r="C70" s="77"/>
      <c r="D70" s="35"/>
      <c r="E70" s="36"/>
      <c r="F70" s="37"/>
      <c r="G70" s="38"/>
      <c r="H70" s="39"/>
      <c r="I70" s="40"/>
      <c r="J70" s="155"/>
      <c r="K70" s="59"/>
      <c r="L70" s="60"/>
      <c r="M70" s="202"/>
      <c r="N70" s="176"/>
      <c r="O70" s="212"/>
      <c r="P70" s="213"/>
      <c r="Q70" s="214"/>
      <c r="R70" s="214"/>
      <c r="S70" s="214"/>
      <c r="T70" s="195"/>
      <c r="U70" s="362"/>
      <c r="V70" s="167"/>
      <c r="W70" s="89"/>
      <c r="X70" s="215"/>
      <c r="Y70" s="216"/>
      <c r="Z70" s="217"/>
      <c r="AA70" s="36"/>
      <c r="AB70" s="217"/>
      <c r="AC70" s="218"/>
      <c r="AD70" s="90"/>
      <c r="AE70" s="77"/>
      <c r="AF70" s="219"/>
      <c r="AG70" s="220"/>
      <c r="AH70" s="216"/>
      <c r="AI70" s="217"/>
      <c r="AJ70" s="36"/>
      <c r="AK70" s="221"/>
      <c r="AL70" s="218"/>
      <c r="AM70" s="90"/>
      <c r="AO70" s="222"/>
      <c r="AP70" s="220"/>
      <c r="AQ70" s="216"/>
      <c r="AR70" s="217"/>
      <c r="AS70" s="36"/>
      <c r="AT70" s="217"/>
      <c r="AU70" s="218"/>
      <c r="AV70" s="90"/>
      <c r="AX70" s="222"/>
      <c r="AY70" s="220"/>
      <c r="AZ70" s="216"/>
      <c r="BA70" s="217"/>
      <c r="BB70" s="36"/>
      <c r="BC70" s="221"/>
      <c r="BD70" s="218"/>
      <c r="BE70" s="90"/>
      <c r="BG70" s="222"/>
      <c r="BH70" s="220"/>
      <c r="BI70" s="216"/>
      <c r="BJ70" s="217"/>
      <c r="BK70" s="36"/>
      <c r="BL70" s="221"/>
      <c r="BM70" s="218"/>
      <c r="BN70" s="90"/>
      <c r="BP70" s="222"/>
      <c r="BQ70" s="220"/>
      <c r="BR70" s="216"/>
      <c r="BS70" s="217"/>
      <c r="BT70" s="36"/>
      <c r="BU70" s="217"/>
      <c r="BV70" s="218"/>
      <c r="BW70" s="90"/>
      <c r="BY70" s="222"/>
      <c r="BZ70" s="220"/>
      <c r="CA70" s="216"/>
      <c r="CB70" s="217"/>
      <c r="CC70" s="36"/>
      <c r="CD70" s="217"/>
      <c r="CE70" s="218"/>
      <c r="CF70" s="90"/>
      <c r="CH70" s="222"/>
      <c r="CI70" s="220"/>
      <c r="CJ70" s="216"/>
      <c r="CK70" s="217"/>
      <c r="CL70" s="36"/>
      <c r="CM70" s="217"/>
      <c r="CN70" s="218"/>
      <c r="CO70" s="90"/>
      <c r="CQ70" s="222"/>
      <c r="CR70" s="220"/>
      <c r="CS70" s="216"/>
      <c r="CT70" s="217"/>
      <c r="CU70" s="223"/>
      <c r="CV70" s="221"/>
      <c r="CW70" s="224"/>
      <c r="CX70" s="90"/>
      <c r="CZ70" s="222"/>
      <c r="DA70" s="220"/>
      <c r="DB70" s="216"/>
      <c r="DC70" s="217"/>
      <c r="DD70" s="36"/>
      <c r="DE70" s="217"/>
      <c r="DF70" s="218"/>
      <c r="DG70" s="90"/>
      <c r="DI70" s="222"/>
      <c r="DJ70" s="220"/>
      <c r="DK70" s="216"/>
      <c r="DL70" s="217"/>
      <c r="DM70" s="223"/>
      <c r="DN70" s="221"/>
      <c r="DO70" s="224"/>
      <c r="DP70" s="90"/>
      <c r="DR70" s="222"/>
      <c r="DS70" s="220"/>
      <c r="DT70" s="216"/>
      <c r="DU70" s="217"/>
      <c r="DV70" s="36"/>
      <c r="DW70" s="217"/>
      <c r="DX70" s="218"/>
      <c r="DY70" s="90"/>
      <c r="EA70" s="222"/>
      <c r="EB70" s="220"/>
      <c r="EC70" s="216"/>
      <c r="ED70" s="217"/>
      <c r="EE70" s="223"/>
      <c r="EF70" s="221"/>
      <c r="EG70" s="224"/>
      <c r="EH70" s="90"/>
      <c r="EJ70" s="222"/>
      <c r="EK70" s="220"/>
      <c r="EL70" s="216"/>
      <c r="EM70" s="217"/>
      <c r="EN70" s="223"/>
      <c r="EO70" s="221"/>
      <c r="EP70" s="224"/>
      <c r="EQ70" s="90"/>
      <c r="ES70" s="222"/>
      <c r="ET70" s="220"/>
      <c r="EU70" s="216"/>
      <c r="EV70" s="217"/>
      <c r="EW70" s="36"/>
      <c r="EX70" s="217"/>
      <c r="EY70" s="218"/>
      <c r="EZ70" s="90"/>
      <c r="FB70" s="222"/>
      <c r="FC70" s="220"/>
      <c r="FD70" s="216"/>
      <c r="FE70" s="217"/>
      <c r="FF70" s="36"/>
      <c r="FG70" s="217"/>
      <c r="FH70" s="218"/>
      <c r="FI70" s="90"/>
      <c r="FK70" s="222"/>
      <c r="FL70" s="220"/>
      <c r="FM70" s="216"/>
      <c r="FN70" s="217"/>
      <c r="FO70" s="36"/>
      <c r="FP70" s="217"/>
      <c r="FQ70" s="218"/>
      <c r="FR70" s="90"/>
      <c r="FT70" s="222"/>
      <c r="FU70" s="220"/>
      <c r="FV70" s="216"/>
      <c r="FW70" s="217"/>
      <c r="FX70" s="36"/>
      <c r="FY70" s="217"/>
      <c r="FZ70" s="218"/>
      <c r="GA70" s="90"/>
      <c r="GC70" s="222"/>
      <c r="GD70" s="220"/>
      <c r="GE70" s="216"/>
      <c r="GF70" s="217"/>
      <c r="GG70" s="36"/>
      <c r="GH70" s="217"/>
      <c r="GI70" s="218"/>
      <c r="GJ70" s="90"/>
      <c r="GL70" s="222"/>
      <c r="GM70" s="220"/>
      <c r="GN70" s="216"/>
      <c r="GO70" s="217"/>
      <c r="GP70" s="36"/>
      <c r="GQ70" s="217"/>
      <c r="GR70" s="218"/>
      <c r="GS70" s="90"/>
      <c r="GT70" s="166"/>
      <c r="GU70"/>
      <c r="GV70" s="225"/>
      <c r="GW70" s="225"/>
      <c r="GX70" s="450"/>
      <c r="GY70"/>
    </row>
    <row r="71" spans="1:207" x14ac:dyDescent="0.25">
      <c r="A71" s="1">
        <v>25</v>
      </c>
      <c r="B71" s="77" t="e">
        <f>#REF!</f>
        <v>#REF!</v>
      </c>
      <c r="C71" s="77" t="e">
        <f>#REF!</f>
        <v>#REF!</v>
      </c>
      <c r="D71" s="35" t="e">
        <f>#REF!</f>
        <v>#REF!</v>
      </c>
      <c r="E71" s="36" t="e">
        <f>#REF!</f>
        <v>#REF!</v>
      </c>
      <c r="F71" s="37" t="e">
        <f>#REF!</f>
        <v>#REF!</v>
      </c>
      <c r="G71" s="38" t="e">
        <f>#REF!</f>
        <v>#REF!</v>
      </c>
      <c r="H71" s="39" t="e">
        <f>#REF!</f>
        <v>#REF!</v>
      </c>
      <c r="I71" s="40" t="e">
        <f>#REF!</f>
        <v>#REF!</v>
      </c>
      <c r="J71" s="155"/>
      <c r="K71" s="59"/>
      <c r="L71" s="60"/>
      <c r="M71" s="202"/>
      <c r="N71" s="176"/>
      <c r="O71" s="212"/>
      <c r="P71" s="230"/>
      <c r="Q71" s="214"/>
      <c r="R71" s="214"/>
      <c r="S71" s="214"/>
      <c r="T71" s="195"/>
      <c r="U71" s="363"/>
      <c r="V71" s="167"/>
      <c r="W71" s="89"/>
      <c r="X71" s="215"/>
      <c r="Y71" s="216"/>
      <c r="Z71" s="217"/>
      <c r="AA71" s="184"/>
      <c r="AB71" s="183"/>
      <c r="AC71" s="185"/>
      <c r="AD71" s="186"/>
      <c r="AE71" s="77"/>
      <c r="AF71" s="219"/>
      <c r="AG71" s="220"/>
      <c r="AH71" s="216"/>
      <c r="AI71" s="217"/>
      <c r="AJ71" s="223"/>
      <c r="AK71" s="221"/>
      <c r="AL71" s="224"/>
      <c r="AM71" s="90"/>
      <c r="AO71" s="222"/>
      <c r="AP71" s="220"/>
      <c r="AQ71" s="216">
        <v>21</v>
      </c>
      <c r="AR71" s="217"/>
      <c r="AS71" s="223"/>
      <c r="AT71" s="217"/>
      <c r="AU71" s="224"/>
      <c r="AV71" s="90"/>
      <c r="AX71" s="222"/>
      <c r="AY71" s="220"/>
      <c r="AZ71" s="216">
        <v>21</v>
      </c>
      <c r="BA71" s="217"/>
      <c r="BB71" s="223"/>
      <c r="BC71" s="221"/>
      <c r="BD71" s="224"/>
      <c r="BE71" s="90"/>
      <c r="BG71" s="222"/>
      <c r="BH71" s="220"/>
      <c r="BI71" s="216"/>
      <c r="BJ71" s="217"/>
      <c r="BK71" s="223"/>
      <c r="BL71" s="221"/>
      <c r="BM71" s="224"/>
      <c r="BN71" s="90"/>
      <c r="BP71" s="222"/>
      <c r="BQ71" s="220"/>
      <c r="BR71" s="216"/>
      <c r="BS71" s="217"/>
      <c r="BT71" s="36"/>
      <c r="BU71" s="217"/>
      <c r="BV71" s="218"/>
      <c r="BW71" s="90"/>
      <c r="BY71" s="222"/>
      <c r="BZ71" s="220"/>
      <c r="CA71" s="216"/>
      <c r="CB71" s="217"/>
      <c r="CC71" s="36"/>
      <c r="CD71" s="217"/>
      <c r="CE71" s="218"/>
      <c r="CF71" s="90"/>
      <c r="CH71" s="222"/>
      <c r="CI71" s="220"/>
      <c r="CJ71" s="216">
        <v>21</v>
      </c>
      <c r="CK71" s="217"/>
      <c r="CL71" s="36"/>
      <c r="CM71" s="217"/>
      <c r="CN71" s="218"/>
      <c r="CO71" s="90"/>
      <c r="CQ71" s="222"/>
      <c r="CR71" s="220"/>
      <c r="CS71" s="216"/>
      <c r="CT71" s="217"/>
      <c r="CU71" s="223"/>
      <c r="CV71" s="221"/>
      <c r="CW71" s="224"/>
      <c r="CX71" s="90"/>
      <c r="CZ71" s="222"/>
      <c r="DA71" s="220"/>
      <c r="DB71" s="216">
        <v>21</v>
      </c>
      <c r="DC71" s="217"/>
      <c r="DD71" s="36"/>
      <c r="DE71" s="217"/>
      <c r="DF71" s="218"/>
      <c r="DG71" s="90"/>
      <c r="DI71" s="222"/>
      <c r="DJ71" s="220"/>
      <c r="DK71" s="216"/>
      <c r="DL71" s="217"/>
      <c r="DM71" s="223"/>
      <c r="DN71" s="221"/>
      <c r="DO71" s="224"/>
      <c r="DP71" s="90"/>
      <c r="DR71" s="222"/>
      <c r="DS71" s="220"/>
      <c r="DT71" s="216"/>
      <c r="DU71" s="217"/>
      <c r="DV71" s="36"/>
      <c r="DW71" s="217"/>
      <c r="DX71" s="218"/>
      <c r="DY71" s="90"/>
      <c r="EA71" s="222"/>
      <c r="EB71" s="220"/>
      <c r="EC71" s="216">
        <v>21</v>
      </c>
      <c r="ED71" s="217"/>
      <c r="EE71" s="223"/>
      <c r="EF71" s="221"/>
      <c r="EG71" s="224"/>
      <c r="EH71" s="90"/>
      <c r="EJ71" s="222"/>
      <c r="EK71" s="220"/>
      <c r="EL71" s="216">
        <v>21</v>
      </c>
      <c r="EM71" s="217"/>
      <c r="EN71" s="223"/>
      <c r="EO71" s="221"/>
      <c r="EP71" s="224"/>
      <c r="EQ71" s="90"/>
      <c r="ES71" s="222"/>
      <c r="ET71" s="220"/>
      <c r="EU71" s="216">
        <v>21</v>
      </c>
      <c r="EV71" s="217"/>
      <c r="EW71" s="36"/>
      <c r="EX71" s="217"/>
      <c r="EY71" s="218"/>
      <c r="EZ71" s="90"/>
      <c r="FB71" s="222"/>
      <c r="FC71" s="220"/>
      <c r="FD71" s="216">
        <v>21</v>
      </c>
      <c r="FE71" s="217"/>
      <c r="FF71" s="36"/>
      <c r="FG71" s="217"/>
      <c r="FH71" s="218"/>
      <c r="FI71" s="90"/>
      <c r="FK71" s="222"/>
      <c r="FL71" s="220"/>
      <c r="FM71" s="216">
        <v>21</v>
      </c>
      <c r="FN71" s="217"/>
      <c r="FO71" s="36"/>
      <c r="FP71" s="217"/>
      <c r="FQ71" s="218"/>
      <c r="FR71" s="90"/>
      <c r="FT71" s="222"/>
      <c r="FU71" s="220"/>
      <c r="FV71" s="216">
        <v>21</v>
      </c>
      <c r="FW71" s="217"/>
      <c r="FX71" s="36"/>
      <c r="FY71" s="217"/>
      <c r="FZ71" s="218"/>
      <c r="GA71" s="90"/>
      <c r="GC71" s="222"/>
      <c r="GD71" s="220"/>
      <c r="GE71" s="216">
        <v>21</v>
      </c>
      <c r="GF71" s="217"/>
      <c r="GG71" s="36"/>
      <c r="GH71" s="217"/>
      <c r="GI71" s="218"/>
      <c r="GJ71" s="90"/>
      <c r="GL71" s="222"/>
      <c r="GM71" s="220"/>
      <c r="GN71" s="216">
        <v>21</v>
      </c>
      <c r="GO71" s="217"/>
      <c r="GP71" s="36"/>
      <c r="GQ71" s="217"/>
      <c r="GR71" s="218"/>
      <c r="GS71" s="90"/>
      <c r="GT71" s="166"/>
      <c r="GU71"/>
      <c r="GV71" s="225"/>
      <c r="GW71" s="225"/>
      <c r="GX71" s="450"/>
      <c r="GY71"/>
    </row>
    <row r="72" spans="1:207" x14ac:dyDescent="0.25">
      <c r="A72" s="1">
        <v>26</v>
      </c>
      <c r="B72" s="77" t="e">
        <f>#REF!</f>
        <v>#REF!</v>
      </c>
      <c r="C72" s="77" t="e">
        <f>#REF!</f>
        <v>#REF!</v>
      </c>
      <c r="D72" s="35" t="e">
        <f>#REF!</f>
        <v>#REF!</v>
      </c>
      <c r="E72" s="36" t="e">
        <f>#REF!</f>
        <v>#REF!</v>
      </c>
      <c r="F72" s="37" t="e">
        <f>#REF!</f>
        <v>#REF!</v>
      </c>
      <c r="G72" s="38" t="e">
        <f>#REF!</f>
        <v>#REF!</v>
      </c>
      <c r="H72" s="39" t="e">
        <f>#REF!</f>
        <v>#REF!</v>
      </c>
      <c r="I72" s="40" t="e">
        <f>#REF!</f>
        <v>#REF!</v>
      </c>
      <c r="J72" s="228"/>
      <c r="K72" s="59"/>
      <c r="L72" s="60"/>
      <c r="M72" s="202"/>
      <c r="N72" s="176"/>
      <c r="O72" s="62"/>
      <c r="P72" s="169"/>
      <c r="Q72" s="345"/>
      <c r="R72" s="345"/>
      <c r="S72" s="345"/>
      <c r="T72" s="195"/>
      <c r="U72" s="364"/>
      <c r="V72" s="167"/>
      <c r="W72" s="89"/>
      <c r="X72" s="215"/>
      <c r="Y72" s="216"/>
      <c r="Z72" s="217"/>
      <c r="AA72" s="36"/>
      <c r="AB72" s="217"/>
      <c r="AC72" s="218"/>
      <c r="AD72" s="90"/>
      <c r="AE72" s="77"/>
      <c r="AF72" s="219"/>
      <c r="AG72" s="220"/>
      <c r="AH72" s="216"/>
      <c r="AI72" s="217"/>
      <c r="AJ72" s="223"/>
      <c r="AK72" s="221"/>
      <c r="AL72" s="224"/>
      <c r="AM72" s="90"/>
      <c r="AO72" s="222"/>
      <c r="AP72" s="220"/>
      <c r="AQ72" s="216">
        <v>22</v>
      </c>
      <c r="AR72" s="221"/>
      <c r="AS72" s="223"/>
      <c r="AT72" s="217"/>
      <c r="AU72" s="224"/>
      <c r="AV72" s="90"/>
      <c r="AX72" s="222"/>
      <c r="AY72" s="220"/>
      <c r="AZ72" s="216">
        <v>22</v>
      </c>
      <c r="BA72" s="217"/>
      <c r="BB72" s="223"/>
      <c r="BC72" s="221"/>
      <c r="BD72" s="224"/>
      <c r="BE72" s="90"/>
      <c r="BG72" s="222"/>
      <c r="BH72" s="220"/>
      <c r="BI72" s="216"/>
      <c r="BJ72" s="217"/>
      <c r="BK72" s="223"/>
      <c r="BL72" s="221"/>
      <c r="BM72" s="224"/>
      <c r="BN72" s="90"/>
      <c r="BP72" s="222"/>
      <c r="BQ72" s="220"/>
      <c r="BR72" s="216"/>
      <c r="BS72" s="217"/>
      <c r="BT72" s="36"/>
      <c r="BU72" s="217"/>
      <c r="BV72" s="218"/>
      <c r="BW72" s="90"/>
      <c r="BY72" s="222"/>
      <c r="BZ72" s="220"/>
      <c r="CA72" s="216"/>
      <c r="CB72" s="217"/>
      <c r="CC72" s="36"/>
      <c r="CD72" s="217"/>
      <c r="CE72" s="218"/>
      <c r="CF72" s="90"/>
      <c r="CH72" s="222"/>
      <c r="CI72" s="220"/>
      <c r="CJ72" s="216">
        <v>22</v>
      </c>
      <c r="CK72" s="217"/>
      <c r="CL72" s="36"/>
      <c r="CM72" s="217"/>
      <c r="CN72" s="218"/>
      <c r="CO72" s="90"/>
      <c r="CQ72" s="222"/>
      <c r="CR72" s="220"/>
      <c r="CS72" s="216"/>
      <c r="CT72" s="217"/>
      <c r="CU72" s="223"/>
      <c r="CV72" s="221"/>
      <c r="CW72" s="224"/>
      <c r="CX72" s="90"/>
      <c r="CZ72" s="222"/>
      <c r="DA72" s="220"/>
      <c r="DB72" s="216">
        <v>22</v>
      </c>
      <c r="DC72" s="217"/>
      <c r="DD72" s="223"/>
      <c r="DE72" s="221"/>
      <c r="DF72" s="224"/>
      <c r="DG72" s="90"/>
      <c r="DI72" s="222"/>
      <c r="DJ72" s="220"/>
      <c r="DK72" s="216"/>
      <c r="DL72" s="217">
        <v>0</v>
      </c>
      <c r="DM72" s="223"/>
      <c r="DN72" s="221"/>
      <c r="DO72" s="224"/>
      <c r="DP72" s="90"/>
      <c r="DR72" s="222"/>
      <c r="DS72" s="220"/>
      <c r="DT72" s="216"/>
      <c r="DU72" s="217"/>
      <c r="DV72" s="36"/>
      <c r="DW72" s="217"/>
      <c r="DX72" s="218"/>
      <c r="DY72" s="90"/>
      <c r="EA72" s="222"/>
      <c r="EB72" s="220"/>
      <c r="EC72" s="216">
        <v>22</v>
      </c>
      <c r="ED72" s="217"/>
      <c r="EE72" s="223"/>
      <c r="EF72" s="221"/>
      <c r="EG72" s="224"/>
      <c r="EH72" s="90"/>
      <c r="EJ72" s="222"/>
      <c r="EK72" s="220"/>
      <c r="EL72" s="216">
        <v>22</v>
      </c>
      <c r="EM72" s="217"/>
      <c r="EN72" s="223"/>
      <c r="EO72" s="221"/>
      <c r="EP72" s="224"/>
      <c r="EQ72" s="90"/>
      <c r="ES72" s="222"/>
      <c r="ET72" s="220"/>
      <c r="EU72" s="216">
        <v>22</v>
      </c>
      <c r="EV72" s="217"/>
      <c r="EW72" s="36"/>
      <c r="EX72" s="217"/>
      <c r="EY72" s="218"/>
      <c r="EZ72" s="90"/>
      <c r="FB72" s="222"/>
      <c r="FC72" s="220"/>
      <c r="FD72" s="216">
        <v>22</v>
      </c>
      <c r="FE72" s="217"/>
      <c r="FF72" s="36"/>
      <c r="FG72" s="217"/>
      <c r="FH72" s="218"/>
      <c r="FI72" s="90"/>
      <c r="FK72" s="222"/>
      <c r="FL72" s="220"/>
      <c r="FM72" s="216">
        <v>22</v>
      </c>
      <c r="FN72" s="217"/>
      <c r="FO72" s="36"/>
      <c r="FP72" s="217"/>
      <c r="FQ72" s="218"/>
      <c r="FR72" s="90"/>
      <c r="FT72" s="222"/>
      <c r="FU72" s="220"/>
      <c r="FV72" s="216">
        <v>22</v>
      </c>
      <c r="FW72" s="217"/>
      <c r="FX72" s="36"/>
      <c r="FY72" s="217"/>
      <c r="FZ72" s="218"/>
      <c r="GA72" s="90"/>
      <c r="GC72" s="222"/>
      <c r="GD72" s="220"/>
      <c r="GE72" s="216">
        <v>22</v>
      </c>
      <c r="GF72" s="217"/>
      <c r="GG72" s="36"/>
      <c r="GH72" s="217"/>
      <c r="GI72" s="218"/>
      <c r="GJ72" s="90"/>
      <c r="GL72" s="222"/>
      <c r="GM72" s="220"/>
      <c r="GN72" s="216">
        <v>22</v>
      </c>
      <c r="GO72" s="217"/>
      <c r="GP72" s="36"/>
      <c r="GQ72" s="217"/>
      <c r="GR72" s="218"/>
      <c r="GS72" s="90"/>
      <c r="GT72" s="166"/>
      <c r="GU72"/>
      <c r="GV72" s="225"/>
      <c r="GW72" s="225"/>
      <c r="GX72" s="450"/>
      <c r="GY72"/>
    </row>
    <row r="73" spans="1:207" ht="16.5" thickBot="1" x14ac:dyDescent="0.3">
      <c r="A73" s="1">
        <v>27</v>
      </c>
      <c r="B73" s="77" t="e">
        <f>#REF!</f>
        <v>#REF!</v>
      </c>
      <c r="C73" s="77" t="e">
        <f>#REF!</f>
        <v>#REF!</v>
      </c>
      <c r="D73" s="35" t="e">
        <f>#REF!</f>
        <v>#REF!</v>
      </c>
      <c r="E73" s="36" t="e">
        <f>#REF!</f>
        <v>#REF!</v>
      </c>
      <c r="F73" s="37" t="e">
        <f>#REF!</f>
        <v>#REF!</v>
      </c>
      <c r="G73" s="38" t="e">
        <f>#REF!</f>
        <v>#REF!</v>
      </c>
      <c r="H73" s="39" t="e">
        <f>#REF!</f>
        <v>#REF!</v>
      </c>
      <c r="I73" s="40" t="e">
        <f>#REF!</f>
        <v>#REF!</v>
      </c>
      <c r="J73" s="228"/>
      <c r="K73" s="59"/>
      <c r="L73" s="60"/>
      <c r="O73" s="231"/>
      <c r="P73" s="232"/>
      <c r="Q73" s="233"/>
      <c r="R73" s="233"/>
      <c r="S73" s="233"/>
      <c r="T73" s="222"/>
      <c r="U73" s="364"/>
      <c r="V73" s="167"/>
      <c r="W73" s="89"/>
      <c r="X73" s="215"/>
      <c r="Y73" s="216"/>
      <c r="Z73" s="221"/>
      <c r="AA73" s="36"/>
      <c r="AB73" s="217"/>
      <c r="AC73" s="218"/>
      <c r="AD73" s="90"/>
      <c r="AE73" s="77"/>
      <c r="AF73" s="219"/>
      <c r="AG73" s="234"/>
      <c r="AH73" s="235"/>
      <c r="AI73" s="236"/>
      <c r="AJ73" s="237"/>
      <c r="AK73" s="238"/>
      <c r="AL73" s="239"/>
      <c r="AO73" s="222"/>
      <c r="AP73" s="220"/>
      <c r="AQ73" s="216">
        <v>23</v>
      </c>
      <c r="AR73" s="240"/>
      <c r="AS73" s="241"/>
      <c r="AT73" s="217"/>
      <c r="AU73" s="242"/>
      <c r="AV73" s="243"/>
      <c r="AX73" s="222"/>
      <c r="AY73" s="220"/>
      <c r="AZ73" s="216"/>
      <c r="BA73" s="240"/>
      <c r="BB73" s="223"/>
      <c r="BC73" s="244"/>
      <c r="BD73" s="245"/>
      <c r="BE73" s="246"/>
      <c r="BG73" s="222"/>
      <c r="BH73" s="234"/>
      <c r="BI73" s="247"/>
      <c r="BJ73" s="236"/>
      <c r="BK73" s="248"/>
      <c r="BL73" s="238"/>
      <c r="BM73" s="249"/>
      <c r="BN73" s="246"/>
      <c r="BP73" s="222"/>
      <c r="BQ73" s="222"/>
      <c r="BR73" s="216"/>
      <c r="BS73" s="240"/>
      <c r="BT73" s="36"/>
      <c r="BU73" s="240"/>
      <c r="BV73" s="218"/>
      <c r="BW73" s="90"/>
      <c r="BY73" s="222"/>
      <c r="BZ73" s="234"/>
      <c r="CA73" s="250"/>
      <c r="CB73" s="236"/>
      <c r="CC73" s="237"/>
      <c r="CD73" s="238"/>
      <c r="CE73" s="239"/>
      <c r="CH73" s="222"/>
      <c r="CI73" s="220"/>
      <c r="CJ73" s="216">
        <v>23</v>
      </c>
      <c r="CK73" s="221"/>
      <c r="CL73" s="219"/>
      <c r="CM73" s="221"/>
      <c r="CN73" s="219"/>
      <c r="CO73" s="77"/>
      <c r="CQ73" s="222"/>
      <c r="CR73" s="234"/>
      <c r="CS73" s="250"/>
      <c r="CT73" s="236">
        <v>0</v>
      </c>
      <c r="CU73" s="237"/>
      <c r="CV73" s="238">
        <v>0</v>
      </c>
      <c r="CW73" s="239"/>
      <c r="CZ73" s="222"/>
      <c r="DA73" s="234"/>
      <c r="DB73" s="250"/>
      <c r="DC73" s="236">
        <v>0</v>
      </c>
      <c r="DD73" s="237"/>
      <c r="DE73" s="238">
        <v>0</v>
      </c>
      <c r="DF73" s="239"/>
      <c r="DI73" s="222"/>
      <c r="DJ73" s="234"/>
      <c r="DK73" s="250"/>
      <c r="DL73" s="236">
        <v>0</v>
      </c>
      <c r="DM73" s="237"/>
      <c r="DN73" s="238">
        <v>0</v>
      </c>
      <c r="DO73" s="239"/>
      <c r="DR73" s="222"/>
      <c r="DS73" s="234"/>
      <c r="DT73" s="250"/>
      <c r="DU73" s="236">
        <v>0</v>
      </c>
      <c r="DV73" s="237"/>
      <c r="DW73" s="238">
        <v>0</v>
      </c>
      <c r="DX73" s="239"/>
      <c r="EA73" s="222"/>
      <c r="EB73" s="234"/>
      <c r="EC73" s="250"/>
      <c r="ED73" s="236">
        <v>0</v>
      </c>
      <c r="EE73" s="237"/>
      <c r="EF73" s="238">
        <v>0</v>
      </c>
      <c r="EG73" s="239"/>
      <c r="EJ73" s="222"/>
      <c r="EK73" s="234"/>
      <c r="EL73" s="250"/>
      <c r="EM73" s="236">
        <v>0</v>
      </c>
      <c r="EN73" s="237"/>
      <c r="EO73" s="238">
        <v>0</v>
      </c>
      <c r="EP73" s="239"/>
      <c r="ES73" s="222"/>
      <c r="ET73" s="234"/>
      <c r="EU73" s="250"/>
      <c r="EV73" s="236">
        <v>0</v>
      </c>
      <c r="EW73" s="237"/>
      <c r="EX73" s="238">
        <v>0</v>
      </c>
      <c r="EY73" s="239"/>
      <c r="FB73" s="222"/>
      <c r="FC73" s="234"/>
      <c r="FD73" s="250"/>
      <c r="FE73" s="236">
        <v>0</v>
      </c>
      <c r="FF73" s="237"/>
      <c r="FG73" s="238">
        <v>0</v>
      </c>
      <c r="FH73" s="239"/>
      <c r="FK73" s="222"/>
      <c r="FL73" s="234"/>
      <c r="FM73" s="250"/>
      <c r="FN73" s="236">
        <v>0</v>
      </c>
      <c r="FO73" s="237"/>
      <c r="FP73" s="238">
        <v>0</v>
      </c>
      <c r="FQ73" s="239"/>
      <c r="FT73" s="222"/>
      <c r="FU73" s="234"/>
      <c r="FV73" s="250"/>
      <c r="FW73" s="236">
        <v>0</v>
      </c>
      <c r="FX73" s="237"/>
      <c r="FY73" s="238">
        <v>0</v>
      </c>
      <c r="FZ73" s="239"/>
      <c r="GC73" s="222"/>
      <c r="GD73" s="234"/>
      <c r="GE73" s="250"/>
      <c r="GF73" s="236">
        <v>0</v>
      </c>
      <c r="GG73" s="237"/>
      <c r="GH73" s="238">
        <v>0</v>
      </c>
      <c r="GI73" s="239"/>
      <c r="GL73" s="222"/>
      <c r="GM73" s="234"/>
      <c r="GN73" s="250"/>
      <c r="GO73" s="236">
        <v>0</v>
      </c>
      <c r="GP73" s="237"/>
      <c r="GQ73" s="238">
        <v>0</v>
      </c>
      <c r="GR73" s="239"/>
      <c r="GU73"/>
      <c r="GV73" s="225"/>
      <c r="GW73" s="225"/>
      <c r="GX73" s="450"/>
      <c r="GY73"/>
    </row>
    <row r="74" spans="1:207" x14ac:dyDescent="0.25">
      <c r="J74" s="155"/>
      <c r="K74" s="156"/>
      <c r="L74" s="60"/>
      <c r="M74" s="61"/>
      <c r="N74" s="176"/>
      <c r="O74" s="62"/>
      <c r="P74" s="169"/>
      <c r="Q74" s="345"/>
      <c r="R74" s="345"/>
      <c r="S74" s="345"/>
      <c r="T74" s="195"/>
      <c r="U74" s="362"/>
      <c r="GU74"/>
      <c r="GV74" s="225"/>
      <c r="GW74" s="225"/>
      <c r="GX74" s="450"/>
      <c r="GY74"/>
    </row>
    <row r="75" spans="1:207" x14ac:dyDescent="0.25">
      <c r="J75" s="228"/>
      <c r="K75" s="156"/>
      <c r="L75" s="60"/>
      <c r="M75" s="61"/>
      <c r="N75" s="176"/>
      <c r="O75" s="62"/>
      <c r="P75" s="169"/>
      <c r="Q75" s="345"/>
      <c r="R75" s="345"/>
      <c r="S75" s="345"/>
      <c r="T75" s="195"/>
      <c r="U75" s="362"/>
      <c r="GU75"/>
      <c r="GV75" s="225"/>
      <c r="GW75" s="225"/>
      <c r="GX75" s="450"/>
      <c r="GY75"/>
    </row>
    <row r="76" spans="1:207" x14ac:dyDescent="0.25">
      <c r="J76" s="155"/>
      <c r="K76" s="156"/>
      <c r="L76" s="60"/>
      <c r="M76" s="61"/>
      <c r="N76" s="176"/>
      <c r="O76" s="212"/>
      <c r="P76" s="213"/>
      <c r="Q76" s="214"/>
      <c r="R76" s="214"/>
      <c r="S76" s="214"/>
      <c r="T76" s="195"/>
      <c r="U76" s="362"/>
      <c r="GU76"/>
      <c r="GV76" s="225"/>
      <c r="GW76" s="225"/>
      <c r="GX76" s="450"/>
      <c r="GY76"/>
    </row>
    <row r="77" spans="1:207" x14ac:dyDescent="0.25">
      <c r="J77" s="228"/>
      <c r="K77" s="156"/>
      <c r="L77" s="60"/>
      <c r="M77" s="202"/>
      <c r="N77" s="176"/>
      <c r="O77" s="212"/>
      <c r="P77" s="213"/>
      <c r="Q77" s="214"/>
      <c r="R77" s="214"/>
      <c r="S77" s="214"/>
      <c r="T77" s="195"/>
      <c r="U77" s="362"/>
      <c r="GU77"/>
      <c r="GV77" s="225"/>
      <c r="GW77" s="225"/>
      <c r="GX77" s="450"/>
      <c r="GY77"/>
    </row>
    <row r="78" spans="1:207" x14ac:dyDescent="0.25">
      <c r="J78" s="155"/>
      <c r="K78" s="156"/>
      <c r="L78" s="60"/>
      <c r="M78" s="202"/>
      <c r="N78" s="176"/>
      <c r="O78" s="701"/>
      <c r="P78" s="701"/>
      <c r="Q78" s="701"/>
      <c r="R78" s="345"/>
      <c r="S78" s="345"/>
      <c r="T78" s="195"/>
      <c r="U78" s="362"/>
      <c r="GU78"/>
      <c r="GV78" s="225"/>
      <c r="GW78" s="225"/>
      <c r="GX78" s="450"/>
      <c r="GY78"/>
    </row>
    <row r="79" spans="1:207" x14ac:dyDescent="0.25">
      <c r="J79" s="228"/>
      <c r="O79" s="231"/>
      <c r="P79" s="232"/>
      <c r="Q79" s="233"/>
      <c r="R79" s="233"/>
      <c r="S79" s="233"/>
      <c r="T79" s="222"/>
      <c r="U79" s="365"/>
      <c r="GU79"/>
      <c r="GV79" s="225"/>
      <c r="GW79" s="225"/>
      <c r="GX79" s="450"/>
      <c r="GY79"/>
    </row>
    <row r="80" spans="1:207" x14ac:dyDescent="0.25">
      <c r="J80" s="155"/>
      <c r="O80" s="231"/>
      <c r="P80" s="232"/>
      <c r="Q80" s="233"/>
      <c r="R80" s="233"/>
      <c r="S80" s="233"/>
      <c r="T80" s="222"/>
      <c r="U80" s="365"/>
      <c r="GU80"/>
      <c r="GV80" s="225"/>
      <c r="GW80" s="225"/>
      <c r="GX80" s="450"/>
      <c r="GY80"/>
    </row>
    <row r="81" spans="1:207" ht="15" x14ac:dyDescent="0.25">
      <c r="A81"/>
      <c r="F81"/>
      <c r="J81" s="155"/>
      <c r="K81" s="253"/>
      <c r="L81"/>
      <c r="M81"/>
      <c r="N81"/>
      <c r="O81" s="254"/>
      <c r="P81"/>
      <c r="Q81"/>
      <c r="R81"/>
      <c r="S81"/>
      <c r="V81"/>
      <c r="W81"/>
      <c r="GU81"/>
      <c r="GV81" s="225"/>
      <c r="GW81" s="225"/>
      <c r="GX81" s="450"/>
      <c r="GY81"/>
    </row>
    <row r="82" spans="1:207" ht="15" x14ac:dyDescent="0.25">
      <c r="A82"/>
      <c r="F82"/>
      <c r="J82" s="228"/>
      <c r="K82" s="253"/>
      <c r="L82"/>
      <c r="M82"/>
      <c r="N82"/>
      <c r="O82" s="254"/>
      <c r="P82"/>
      <c r="Q82"/>
      <c r="R82"/>
      <c r="S82"/>
      <c r="V82"/>
      <c r="W82"/>
      <c r="GU82"/>
      <c r="GV82" s="225"/>
      <c r="GW82" s="225"/>
      <c r="GX82" s="450"/>
      <c r="GY82"/>
    </row>
    <row r="83" spans="1:207" ht="15" x14ac:dyDescent="0.25">
      <c r="A83"/>
      <c r="F83"/>
      <c r="J83" s="228"/>
      <c r="K83" s="253"/>
      <c r="L83"/>
      <c r="M83"/>
      <c r="N83"/>
      <c r="O83" s="254"/>
      <c r="P83"/>
      <c r="Q83"/>
      <c r="R83"/>
      <c r="S83"/>
      <c r="V83"/>
      <c r="W83"/>
      <c r="GU83"/>
      <c r="GV83" s="225"/>
      <c r="GW83" s="225"/>
      <c r="GX83" s="450"/>
      <c r="GY83"/>
    </row>
    <row r="84" spans="1:207" ht="15" x14ac:dyDescent="0.25">
      <c r="A84"/>
      <c r="F84"/>
      <c r="J84" s="228"/>
      <c r="K84" s="253"/>
      <c r="L84"/>
      <c r="M84"/>
      <c r="N84"/>
      <c r="O84" s="254"/>
      <c r="P84"/>
      <c r="Q84"/>
      <c r="R84"/>
      <c r="S84"/>
      <c r="V84"/>
      <c r="W84"/>
      <c r="GU84"/>
      <c r="GV84" s="225"/>
      <c r="GW84" s="225"/>
      <c r="GX84" s="450"/>
      <c r="GY84"/>
    </row>
    <row r="85" spans="1:207" ht="15" x14ac:dyDescent="0.25">
      <c r="A85"/>
      <c r="F85"/>
      <c r="J85" s="255"/>
      <c r="K85" s="253"/>
      <c r="L85"/>
      <c r="M85"/>
      <c r="N85"/>
      <c r="O85" s="254"/>
      <c r="P85"/>
      <c r="Q85"/>
      <c r="R85"/>
      <c r="S85"/>
      <c r="V85"/>
      <c r="W85"/>
      <c r="GU85"/>
      <c r="GV85" s="225"/>
      <c r="GW85" s="225"/>
      <c r="GX85" s="450"/>
      <c r="GY85"/>
    </row>
    <row r="86" spans="1:207" ht="15" x14ac:dyDescent="0.25">
      <c r="A86"/>
      <c r="F86"/>
      <c r="J86" s="194"/>
      <c r="K86" s="253"/>
      <c r="L86"/>
      <c r="M86"/>
      <c r="N86"/>
      <c r="O86" s="254"/>
      <c r="P86"/>
      <c r="Q86"/>
      <c r="R86"/>
      <c r="S86"/>
      <c r="V86"/>
      <c r="W86"/>
      <c r="GU86"/>
      <c r="GV86" s="225"/>
      <c r="GW86" s="225"/>
      <c r="GX86" s="450"/>
      <c r="GY86"/>
    </row>
    <row r="87" spans="1:207" ht="15" x14ac:dyDescent="0.25">
      <c r="A87"/>
      <c r="F87"/>
      <c r="J87" s="256"/>
      <c r="K87" s="253"/>
      <c r="L87"/>
      <c r="M87"/>
      <c r="N87"/>
      <c r="O87" s="254"/>
      <c r="P87"/>
      <c r="Q87"/>
      <c r="R87"/>
      <c r="S87"/>
      <c r="V87"/>
      <c r="W87"/>
      <c r="GU87"/>
      <c r="GV87" s="225"/>
      <c r="GW87" s="225"/>
      <c r="GX87" s="450"/>
      <c r="GY87"/>
    </row>
    <row r="88" spans="1:207" ht="15" x14ac:dyDescent="0.25">
      <c r="A88"/>
      <c r="F88"/>
      <c r="J88" s="256"/>
      <c r="K88" s="253"/>
      <c r="L88"/>
      <c r="M88"/>
      <c r="N88"/>
      <c r="O88" s="254"/>
      <c r="P88"/>
      <c r="Q88"/>
      <c r="R88"/>
      <c r="S88"/>
      <c r="V88"/>
      <c r="W88"/>
      <c r="GU88"/>
      <c r="GV88" s="225"/>
      <c r="GW88" s="225"/>
      <c r="GX88" s="450"/>
      <c r="GY88"/>
    </row>
    <row r="89" spans="1:207" ht="15" x14ac:dyDescent="0.25">
      <c r="A89"/>
      <c r="F89"/>
      <c r="J89" s="155"/>
      <c r="K89" s="253"/>
      <c r="L89"/>
      <c r="M89"/>
      <c r="N89"/>
      <c r="O89" s="254"/>
      <c r="P89"/>
      <c r="Q89"/>
      <c r="R89"/>
      <c r="S89"/>
      <c r="V89"/>
      <c r="W89"/>
      <c r="GU89"/>
      <c r="GV89" s="225"/>
      <c r="GW89" s="225"/>
      <c r="GX89" s="450"/>
      <c r="GY89"/>
    </row>
    <row r="90" spans="1:207" ht="15" x14ac:dyDescent="0.25">
      <c r="A90"/>
      <c r="F90"/>
      <c r="J90" s="155"/>
      <c r="K90" s="253"/>
      <c r="L90"/>
      <c r="M90"/>
      <c r="N90"/>
      <c r="O90" s="254"/>
      <c r="P90"/>
      <c r="Q90"/>
      <c r="R90"/>
      <c r="S90"/>
      <c r="V90"/>
      <c r="W90"/>
      <c r="GU90"/>
      <c r="GV90" s="225"/>
      <c r="GW90" s="225"/>
      <c r="GX90" s="450"/>
      <c r="GY90"/>
    </row>
    <row r="91" spans="1:207" ht="15" x14ac:dyDescent="0.25">
      <c r="A91"/>
      <c r="F91"/>
      <c r="J91" s="155"/>
      <c r="K91" s="253"/>
      <c r="L91"/>
      <c r="M91"/>
      <c r="N91"/>
      <c r="O91" s="254"/>
      <c r="P91"/>
      <c r="Q91"/>
      <c r="R91"/>
      <c r="S91"/>
      <c r="V91"/>
      <c r="W91"/>
      <c r="GU91"/>
      <c r="GV91" s="225"/>
      <c r="GW91" s="225"/>
      <c r="GX91" s="450"/>
      <c r="GY91"/>
    </row>
    <row r="92" spans="1:207" ht="15" x14ac:dyDescent="0.25">
      <c r="A92"/>
      <c r="F92"/>
      <c r="J92" s="155"/>
      <c r="K92" s="253"/>
      <c r="L92"/>
      <c r="M92"/>
      <c r="N92"/>
      <c r="O92" s="254"/>
      <c r="P92"/>
      <c r="Q92"/>
      <c r="R92"/>
      <c r="S92"/>
      <c r="V92"/>
      <c r="W92"/>
      <c r="GU92"/>
      <c r="GV92" s="225"/>
      <c r="GW92" s="225"/>
      <c r="GX92" s="450"/>
      <c r="GY92"/>
    </row>
    <row r="93" spans="1:207" ht="15" x14ac:dyDescent="0.25">
      <c r="A93"/>
      <c r="F93"/>
      <c r="J93" s="155"/>
      <c r="K93" s="253"/>
      <c r="L93"/>
      <c r="M93"/>
      <c r="N93"/>
      <c r="O93" s="254"/>
      <c r="P93"/>
      <c r="Q93"/>
      <c r="R93"/>
      <c r="S93"/>
      <c r="V93"/>
      <c r="W93"/>
      <c r="GU93"/>
      <c r="GV93" s="225"/>
      <c r="GW93" s="225"/>
      <c r="GX93" s="450"/>
      <c r="GY93"/>
    </row>
  </sheetData>
  <mergeCells count="27">
    <mergeCell ref="O67:Q68"/>
    <mergeCell ref="T67:U68"/>
    <mergeCell ref="O78:Q78"/>
    <mergeCell ref="FT1:FZ1"/>
    <mergeCell ref="GC1:GI1"/>
    <mergeCell ref="J1:Q1"/>
    <mergeCell ref="X1:AC1"/>
    <mergeCell ref="AF1:AL1"/>
    <mergeCell ref="AO1:AU1"/>
    <mergeCell ref="AX1:BD1"/>
    <mergeCell ref="BG1:BM1"/>
    <mergeCell ref="GL1:GR1"/>
    <mergeCell ref="M60:N60"/>
    <mergeCell ref="O60:O61"/>
    <mergeCell ref="O64:Q64"/>
    <mergeCell ref="DR1:DX1"/>
    <mergeCell ref="EA1:EG1"/>
    <mergeCell ref="EJ1:EP1"/>
    <mergeCell ref="ES1:EY1"/>
    <mergeCell ref="FB1:FH1"/>
    <mergeCell ref="FK1:FQ1"/>
    <mergeCell ref="BP1:BV1"/>
    <mergeCell ref="BY1:CE1"/>
    <mergeCell ref="CH1:CN1"/>
    <mergeCell ref="CQ1:CW1"/>
    <mergeCell ref="CZ1:DF1"/>
    <mergeCell ref="DI1:DO1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FF"/>
  </sheetPr>
  <dimension ref="A1:N260"/>
  <sheetViews>
    <sheetView workbookViewId="0">
      <selection activeCell="B26" sqref="B26"/>
    </sheetView>
  </sheetViews>
  <sheetFormatPr baseColWidth="10" defaultRowHeight="15" x14ac:dyDescent="0.25"/>
  <cols>
    <col min="1" max="1" width="25.5703125" style="167" customWidth="1"/>
    <col min="2" max="2" width="19.140625" style="614" customWidth="1"/>
    <col min="3" max="3" width="11.42578125" style="615"/>
    <col min="4" max="4" width="12.85546875" customWidth="1"/>
    <col min="5" max="5" width="11.85546875" style="263" bestFit="1" customWidth="1"/>
    <col min="6" max="6" width="12.42578125" style="27" bestFit="1" customWidth="1"/>
    <col min="7" max="7" width="17.28515625" style="6" bestFit="1" customWidth="1"/>
    <col min="8" max="8" width="12.42578125" style="264" customWidth="1"/>
    <col min="9" max="9" width="11.85546875" style="167" customWidth="1"/>
    <col min="10" max="10" width="11.42578125" style="71"/>
    <col min="11" max="11" width="11.42578125" style="199"/>
  </cols>
  <sheetData>
    <row r="1" spans="1:14" ht="42" x14ac:dyDescent="0.65">
      <c r="A1" s="702" t="s">
        <v>198</v>
      </c>
      <c r="B1" s="702"/>
      <c r="C1" s="702"/>
      <c r="D1" s="702"/>
      <c r="E1" s="702"/>
      <c r="F1" s="702"/>
      <c r="G1" s="702"/>
      <c r="H1" s="260"/>
    </row>
    <row r="2" spans="1:14" ht="15.75" thickBot="1" x14ac:dyDescent="0.3">
      <c r="D2" s="262"/>
    </row>
    <row r="3" spans="1:14" ht="16.5" thickTop="1" thickBot="1" x14ac:dyDescent="0.3">
      <c r="A3" s="265" t="s">
        <v>8</v>
      </c>
      <c r="B3" s="616" t="s">
        <v>16</v>
      </c>
      <c r="C3" s="617" t="s">
        <v>18</v>
      </c>
      <c r="D3" s="267" t="s">
        <v>19</v>
      </c>
      <c r="E3" s="268" t="s">
        <v>11</v>
      </c>
      <c r="F3" s="47" t="s">
        <v>22</v>
      </c>
      <c r="G3" s="269" t="s">
        <v>24</v>
      </c>
      <c r="H3" s="270"/>
    </row>
    <row r="4" spans="1:14" ht="15.75" thickTop="1" x14ac:dyDescent="0.25">
      <c r="A4" s="271" t="s">
        <v>379</v>
      </c>
      <c r="B4" s="271" t="s">
        <v>380</v>
      </c>
      <c r="C4" s="618">
        <v>42401</v>
      </c>
      <c r="D4" s="619">
        <v>2534</v>
      </c>
      <c r="E4" s="620">
        <v>158.16</v>
      </c>
      <c r="F4" s="233">
        <v>42</v>
      </c>
      <c r="G4" s="195">
        <f t="shared" ref="G4:G67" si="0">F4*E4</f>
        <v>6642.72</v>
      </c>
      <c r="H4" s="173">
        <v>42406</v>
      </c>
      <c r="I4" s="167" t="s">
        <v>381</v>
      </c>
    </row>
    <row r="5" spans="1:14" x14ac:dyDescent="0.25">
      <c r="A5" s="271" t="s">
        <v>382</v>
      </c>
      <c r="B5" s="271" t="s">
        <v>383</v>
      </c>
      <c r="C5" s="618">
        <v>42401</v>
      </c>
      <c r="D5" s="273">
        <f>D4+1</f>
        <v>2535</v>
      </c>
      <c r="E5" s="620">
        <v>145.4</v>
      </c>
      <c r="F5" s="233">
        <v>45</v>
      </c>
      <c r="G5" s="195">
        <f t="shared" si="0"/>
        <v>6543</v>
      </c>
      <c r="H5" s="173">
        <v>42401</v>
      </c>
      <c r="I5" s="167" t="s">
        <v>381</v>
      </c>
    </row>
    <row r="6" spans="1:14" x14ac:dyDescent="0.25">
      <c r="A6" s="271" t="s">
        <v>384</v>
      </c>
      <c r="B6" s="271" t="s">
        <v>385</v>
      </c>
      <c r="C6" s="618">
        <v>42401</v>
      </c>
      <c r="D6" s="273">
        <f>D5+1</f>
        <v>2536</v>
      </c>
      <c r="E6" s="620">
        <v>300</v>
      </c>
      <c r="F6" s="233">
        <v>33</v>
      </c>
      <c r="G6" s="195">
        <f t="shared" si="0"/>
        <v>9900</v>
      </c>
      <c r="H6" s="173">
        <v>42401</v>
      </c>
      <c r="I6" s="167" t="s">
        <v>381</v>
      </c>
    </row>
    <row r="7" spans="1:14" x14ac:dyDescent="0.25">
      <c r="A7" s="271" t="s">
        <v>386</v>
      </c>
      <c r="B7" s="271" t="s">
        <v>387</v>
      </c>
      <c r="C7" s="618">
        <v>42401</v>
      </c>
      <c r="D7" s="273">
        <f>D6+1</f>
        <v>2537</v>
      </c>
      <c r="E7" s="620">
        <v>1740.5</v>
      </c>
      <c r="F7" s="233">
        <v>68</v>
      </c>
      <c r="G7" s="195">
        <f t="shared" si="0"/>
        <v>118354</v>
      </c>
      <c r="H7" s="173">
        <v>42401</v>
      </c>
      <c r="I7" s="167" t="s">
        <v>381</v>
      </c>
    </row>
    <row r="8" spans="1:14" x14ac:dyDescent="0.25">
      <c r="A8" s="271" t="s">
        <v>388</v>
      </c>
      <c r="B8" s="271" t="s">
        <v>389</v>
      </c>
      <c r="C8" s="272">
        <v>42401</v>
      </c>
      <c r="D8" s="273">
        <f>D7+1</f>
        <v>2538</v>
      </c>
      <c r="E8" s="274">
        <v>106.4</v>
      </c>
      <c r="F8" s="613">
        <v>76</v>
      </c>
      <c r="G8" s="195">
        <f t="shared" si="0"/>
        <v>8086.4000000000005</v>
      </c>
      <c r="H8" s="173">
        <v>42401</v>
      </c>
      <c r="I8" s="167" t="s">
        <v>381</v>
      </c>
      <c r="K8" s="71"/>
      <c r="L8" s="199"/>
      <c r="M8" s="199"/>
      <c r="N8" s="199"/>
    </row>
    <row r="9" spans="1:14" x14ac:dyDescent="0.25">
      <c r="A9" s="271" t="s">
        <v>390</v>
      </c>
      <c r="B9" s="271" t="s">
        <v>391</v>
      </c>
      <c r="C9" s="272">
        <v>42402</v>
      </c>
      <c r="D9" s="273">
        <f>D8+1</f>
        <v>2539</v>
      </c>
      <c r="E9" s="274">
        <v>54</v>
      </c>
      <c r="F9" s="613">
        <v>56</v>
      </c>
      <c r="G9" s="195">
        <f t="shared" si="0"/>
        <v>3024</v>
      </c>
      <c r="H9" s="173">
        <v>42402</v>
      </c>
      <c r="I9" s="167" t="s">
        <v>381</v>
      </c>
      <c r="K9" s="71"/>
      <c r="L9" s="199"/>
      <c r="M9" s="199"/>
      <c r="N9" s="199"/>
    </row>
    <row r="10" spans="1:14" x14ac:dyDescent="0.25">
      <c r="A10" s="271" t="s">
        <v>390</v>
      </c>
      <c r="B10" s="271" t="s">
        <v>383</v>
      </c>
      <c r="C10" s="272">
        <v>42402</v>
      </c>
      <c r="D10" s="273">
        <v>2539</v>
      </c>
      <c r="E10" s="274">
        <v>100</v>
      </c>
      <c r="F10" s="613">
        <v>26</v>
      </c>
      <c r="G10" s="195">
        <f t="shared" si="0"/>
        <v>2600</v>
      </c>
      <c r="H10" s="173">
        <v>42402</v>
      </c>
      <c r="I10" s="167" t="s">
        <v>381</v>
      </c>
      <c r="K10" s="71"/>
      <c r="L10" s="199"/>
      <c r="M10" s="199"/>
      <c r="N10" s="199"/>
    </row>
    <row r="11" spans="1:14" x14ac:dyDescent="0.25">
      <c r="A11" s="271" t="s">
        <v>386</v>
      </c>
      <c r="B11" s="621" t="s">
        <v>387</v>
      </c>
      <c r="C11" s="272">
        <v>42402</v>
      </c>
      <c r="D11" s="273">
        <f>D9+1</f>
        <v>2540</v>
      </c>
      <c r="E11" s="274">
        <v>1276.7</v>
      </c>
      <c r="F11" s="613">
        <v>68</v>
      </c>
      <c r="G11" s="195">
        <f t="shared" si="0"/>
        <v>86815.6</v>
      </c>
      <c r="H11" s="173">
        <v>42402</v>
      </c>
      <c r="I11" s="167" t="s">
        <v>381</v>
      </c>
      <c r="K11" s="71"/>
      <c r="L11" s="199"/>
      <c r="M11" s="199"/>
      <c r="N11" s="199"/>
    </row>
    <row r="12" spans="1:14" x14ac:dyDescent="0.25">
      <c r="A12" s="276" t="s">
        <v>392</v>
      </c>
      <c r="B12" s="271" t="s">
        <v>393</v>
      </c>
      <c r="C12" s="277">
        <v>42401</v>
      </c>
      <c r="D12" s="273">
        <f t="shared" ref="D12:D75" si="1">D11+1</f>
        <v>2541</v>
      </c>
      <c r="E12" s="274">
        <v>7.5</v>
      </c>
      <c r="F12" s="613">
        <v>46</v>
      </c>
      <c r="G12" s="195">
        <f t="shared" si="0"/>
        <v>345</v>
      </c>
      <c r="H12" s="278">
        <v>42402</v>
      </c>
      <c r="I12" s="167" t="s">
        <v>381</v>
      </c>
      <c r="K12" s="71"/>
      <c r="L12" s="199"/>
      <c r="M12" s="199"/>
      <c r="N12" s="199"/>
    </row>
    <row r="13" spans="1:14" x14ac:dyDescent="0.25">
      <c r="A13" s="276" t="s">
        <v>379</v>
      </c>
      <c r="B13" s="271" t="s">
        <v>394</v>
      </c>
      <c r="C13" s="277">
        <v>42402</v>
      </c>
      <c r="D13" s="273">
        <f t="shared" si="1"/>
        <v>2542</v>
      </c>
      <c r="E13" s="274">
        <v>501.96</v>
      </c>
      <c r="F13" s="613">
        <v>39</v>
      </c>
      <c r="G13" s="622">
        <v>7993.4</v>
      </c>
      <c r="H13" s="623">
        <v>42406</v>
      </c>
      <c r="I13" s="624" t="s">
        <v>381</v>
      </c>
      <c r="K13" s="71"/>
      <c r="L13" s="199"/>
      <c r="M13" s="199"/>
      <c r="N13" s="199"/>
    </row>
    <row r="14" spans="1:14" x14ac:dyDescent="0.25">
      <c r="A14" s="276" t="s">
        <v>395</v>
      </c>
      <c r="B14" s="271" t="s">
        <v>396</v>
      </c>
      <c r="C14" s="277">
        <v>42401</v>
      </c>
      <c r="D14" s="273">
        <f t="shared" si="1"/>
        <v>2543</v>
      </c>
      <c r="E14" s="274">
        <v>59.1</v>
      </c>
      <c r="F14" s="613">
        <v>46</v>
      </c>
      <c r="G14" s="195">
        <f t="shared" si="0"/>
        <v>2718.6</v>
      </c>
      <c r="H14" s="278">
        <v>42403</v>
      </c>
      <c r="I14" s="167" t="s">
        <v>381</v>
      </c>
      <c r="J14" s="71" t="s">
        <v>397</v>
      </c>
      <c r="K14" s="71"/>
      <c r="L14" s="199"/>
      <c r="M14" s="199"/>
      <c r="N14" s="199"/>
    </row>
    <row r="15" spans="1:14" x14ac:dyDescent="0.25">
      <c r="A15" s="276" t="s">
        <v>395</v>
      </c>
      <c r="B15" s="271" t="s">
        <v>398</v>
      </c>
      <c r="C15" s="277">
        <v>42402</v>
      </c>
      <c r="D15" s="273">
        <f t="shared" si="1"/>
        <v>2544</v>
      </c>
      <c r="E15" s="274">
        <v>9377</v>
      </c>
      <c r="F15" s="613">
        <v>1</v>
      </c>
      <c r="G15" s="195">
        <f t="shared" si="0"/>
        <v>9377</v>
      </c>
      <c r="H15" s="278">
        <v>42403</v>
      </c>
      <c r="I15" s="167" t="s">
        <v>381</v>
      </c>
      <c r="J15" s="167"/>
      <c r="K15" s="71"/>
      <c r="L15" s="199"/>
      <c r="M15" s="199"/>
      <c r="N15" s="199"/>
    </row>
    <row r="16" spans="1:14" x14ac:dyDescent="0.25">
      <c r="A16" s="279" t="s">
        <v>399</v>
      </c>
      <c r="B16" s="271" t="s">
        <v>400</v>
      </c>
      <c r="C16" s="277">
        <v>42402</v>
      </c>
      <c r="D16" s="273">
        <f t="shared" si="1"/>
        <v>2545</v>
      </c>
      <c r="E16" s="280">
        <v>379.2</v>
      </c>
      <c r="F16" s="73">
        <v>35</v>
      </c>
      <c r="G16" s="195">
        <f t="shared" si="0"/>
        <v>13272</v>
      </c>
      <c r="H16" s="278">
        <v>42403</v>
      </c>
      <c r="I16" s="167" t="s">
        <v>381</v>
      </c>
      <c r="K16" s="71"/>
      <c r="L16" s="199"/>
      <c r="M16" s="199"/>
      <c r="N16" s="199"/>
    </row>
    <row r="17" spans="1:14" x14ac:dyDescent="0.25">
      <c r="A17" s="279" t="s">
        <v>401</v>
      </c>
      <c r="B17" s="271" t="s">
        <v>396</v>
      </c>
      <c r="C17" s="277">
        <v>42403</v>
      </c>
      <c r="D17" s="273">
        <f t="shared" si="1"/>
        <v>2546</v>
      </c>
      <c r="E17" s="280">
        <v>28.8</v>
      </c>
      <c r="F17" s="73">
        <v>47</v>
      </c>
      <c r="G17" s="195">
        <f t="shared" si="0"/>
        <v>1353.6000000000001</v>
      </c>
      <c r="H17" s="278">
        <v>42403</v>
      </c>
      <c r="I17" s="167" t="s">
        <v>381</v>
      </c>
      <c r="K17" s="71"/>
      <c r="L17" s="199"/>
      <c r="M17" s="199"/>
      <c r="N17" s="199"/>
    </row>
    <row r="18" spans="1:14" x14ac:dyDescent="0.25">
      <c r="A18" s="279" t="s">
        <v>395</v>
      </c>
      <c r="B18" s="271" t="s">
        <v>398</v>
      </c>
      <c r="C18" s="277">
        <v>42402</v>
      </c>
      <c r="D18" s="273">
        <f t="shared" si="1"/>
        <v>2547</v>
      </c>
      <c r="E18" s="280">
        <v>19625</v>
      </c>
      <c r="F18" s="73">
        <v>1</v>
      </c>
      <c r="G18" s="195">
        <f t="shared" si="0"/>
        <v>19625</v>
      </c>
      <c r="H18" s="278">
        <v>42404</v>
      </c>
      <c r="I18" s="167" t="s">
        <v>381</v>
      </c>
      <c r="J18" s="71" t="s">
        <v>402</v>
      </c>
      <c r="K18" s="71"/>
      <c r="L18" s="199"/>
      <c r="M18" s="199"/>
      <c r="N18" s="199"/>
    </row>
    <row r="19" spans="1:14" x14ac:dyDescent="0.25">
      <c r="A19" s="279" t="s">
        <v>373</v>
      </c>
      <c r="B19" s="271"/>
      <c r="C19" s="277"/>
      <c r="D19" s="273">
        <f t="shared" si="1"/>
        <v>2548</v>
      </c>
      <c r="E19" s="280"/>
      <c r="F19" s="73"/>
      <c r="G19" s="195">
        <f t="shared" si="0"/>
        <v>0</v>
      </c>
      <c r="H19" s="278"/>
      <c r="K19" s="71"/>
      <c r="L19" s="199"/>
      <c r="M19" s="199"/>
      <c r="N19" s="199"/>
    </row>
    <row r="20" spans="1:14" x14ac:dyDescent="0.25">
      <c r="A20" s="279" t="s">
        <v>403</v>
      </c>
      <c r="B20" s="271" t="s">
        <v>404</v>
      </c>
      <c r="C20" s="277">
        <v>42403</v>
      </c>
      <c r="D20" s="273">
        <f t="shared" si="1"/>
        <v>2549</v>
      </c>
      <c r="E20" s="280">
        <v>34.299999999999997</v>
      </c>
      <c r="F20" s="73">
        <v>42</v>
      </c>
      <c r="G20" s="195">
        <f t="shared" si="0"/>
        <v>1440.6</v>
      </c>
      <c r="H20" s="278">
        <v>42408</v>
      </c>
      <c r="I20" s="167" t="s">
        <v>381</v>
      </c>
      <c r="K20" s="71"/>
      <c r="L20" s="199"/>
      <c r="M20" s="199"/>
      <c r="N20" s="199"/>
    </row>
    <row r="21" spans="1:14" x14ac:dyDescent="0.25">
      <c r="A21" s="279" t="s">
        <v>379</v>
      </c>
      <c r="B21" s="271" t="s">
        <v>394</v>
      </c>
      <c r="C21" s="277">
        <v>42404</v>
      </c>
      <c r="D21" s="273">
        <f t="shared" si="1"/>
        <v>2550</v>
      </c>
      <c r="E21" s="280">
        <v>287.52</v>
      </c>
      <c r="F21" s="73">
        <v>39</v>
      </c>
      <c r="G21" s="195">
        <f t="shared" si="0"/>
        <v>11213.279999999999</v>
      </c>
      <c r="H21" s="278">
        <v>42406</v>
      </c>
      <c r="I21" s="167" t="s">
        <v>381</v>
      </c>
      <c r="K21" s="71"/>
      <c r="L21" s="199"/>
      <c r="M21" s="199"/>
      <c r="N21" s="199"/>
    </row>
    <row r="22" spans="1:14" x14ac:dyDescent="0.25">
      <c r="A22" s="279" t="s">
        <v>405</v>
      </c>
      <c r="B22" s="271" t="s">
        <v>383</v>
      </c>
      <c r="C22" s="277">
        <v>42404</v>
      </c>
      <c r="D22" s="273">
        <f t="shared" si="1"/>
        <v>2551</v>
      </c>
      <c r="E22" s="280">
        <v>100</v>
      </c>
      <c r="F22" s="73">
        <v>41</v>
      </c>
      <c r="G22" s="195">
        <f t="shared" si="0"/>
        <v>4100</v>
      </c>
      <c r="H22" s="278">
        <v>42405</v>
      </c>
      <c r="I22" s="167" t="s">
        <v>381</v>
      </c>
      <c r="K22" s="71"/>
      <c r="L22" s="199"/>
      <c r="M22" s="199"/>
      <c r="N22" s="199"/>
    </row>
    <row r="23" spans="1:14" x14ac:dyDescent="0.25">
      <c r="A23" s="276" t="s">
        <v>386</v>
      </c>
      <c r="B23" s="271" t="s">
        <v>387</v>
      </c>
      <c r="C23" s="277">
        <v>42404</v>
      </c>
      <c r="D23" s="273">
        <f t="shared" si="1"/>
        <v>2552</v>
      </c>
      <c r="E23" s="274">
        <v>378.8</v>
      </c>
      <c r="F23" s="613">
        <v>68</v>
      </c>
      <c r="G23" s="39">
        <f t="shared" si="0"/>
        <v>25758.400000000001</v>
      </c>
      <c r="H23" s="173">
        <v>42404</v>
      </c>
      <c r="I23" s="167" t="s">
        <v>381</v>
      </c>
      <c r="K23" s="71"/>
      <c r="L23" s="199"/>
      <c r="M23" s="199"/>
      <c r="N23" s="199"/>
    </row>
    <row r="24" spans="1:14" ht="15.75" x14ac:dyDescent="0.25">
      <c r="A24" s="625" t="s">
        <v>406</v>
      </c>
      <c r="B24" s="271" t="s">
        <v>407</v>
      </c>
      <c r="C24" s="284">
        <v>42404</v>
      </c>
      <c r="D24" s="273">
        <f t="shared" si="1"/>
        <v>2553</v>
      </c>
      <c r="E24" s="274">
        <v>1008</v>
      </c>
      <c r="F24" s="613">
        <v>36.064</v>
      </c>
      <c r="G24" s="39">
        <f t="shared" si="0"/>
        <v>36352.512000000002</v>
      </c>
      <c r="H24" s="173">
        <v>42404</v>
      </c>
      <c r="I24" s="167" t="s">
        <v>381</v>
      </c>
      <c r="K24" s="71"/>
      <c r="L24" s="199"/>
      <c r="M24" s="199"/>
      <c r="N24" s="199"/>
    </row>
    <row r="25" spans="1:14" x14ac:dyDescent="0.25">
      <c r="A25" s="276" t="s">
        <v>408</v>
      </c>
      <c r="B25" s="271" t="s">
        <v>409</v>
      </c>
      <c r="C25" s="277">
        <v>42404</v>
      </c>
      <c r="D25" s="273">
        <f t="shared" si="1"/>
        <v>2554</v>
      </c>
      <c r="E25" s="274">
        <v>23</v>
      </c>
      <c r="F25" s="613">
        <v>185</v>
      </c>
      <c r="G25" s="39">
        <f t="shared" si="0"/>
        <v>4255</v>
      </c>
      <c r="H25" s="173">
        <v>42404</v>
      </c>
      <c r="I25" s="167" t="s">
        <v>381</v>
      </c>
      <c r="K25" s="71"/>
      <c r="L25" s="199"/>
      <c r="M25" s="199"/>
      <c r="N25" s="199"/>
    </row>
    <row r="26" spans="1:14" x14ac:dyDescent="0.25">
      <c r="A26" s="276" t="s">
        <v>386</v>
      </c>
      <c r="B26" s="285" t="s">
        <v>387</v>
      </c>
      <c r="C26" s="277">
        <v>42405</v>
      </c>
      <c r="D26" s="273">
        <f t="shared" si="1"/>
        <v>2555</v>
      </c>
      <c r="E26" s="274">
        <v>846.8</v>
      </c>
      <c r="F26" s="613">
        <v>68</v>
      </c>
      <c r="G26" s="39">
        <f t="shared" si="0"/>
        <v>57582.399999999994</v>
      </c>
      <c r="H26" s="173">
        <v>42405</v>
      </c>
      <c r="I26" s="167" t="s">
        <v>381</v>
      </c>
      <c r="K26" s="71"/>
      <c r="L26" s="199"/>
      <c r="M26" s="199"/>
      <c r="N26" s="199"/>
    </row>
    <row r="27" spans="1:14" x14ac:dyDescent="0.25">
      <c r="A27" s="276" t="s">
        <v>395</v>
      </c>
      <c r="B27" s="285" t="s">
        <v>398</v>
      </c>
      <c r="C27" s="277">
        <v>42405</v>
      </c>
      <c r="D27" s="273">
        <f t="shared" si="1"/>
        <v>2556</v>
      </c>
      <c r="E27" s="274">
        <v>30890</v>
      </c>
      <c r="F27" s="613">
        <v>1</v>
      </c>
      <c r="G27" s="39">
        <f t="shared" si="0"/>
        <v>30890</v>
      </c>
      <c r="H27" s="173">
        <v>42406</v>
      </c>
      <c r="I27" s="167" t="s">
        <v>381</v>
      </c>
      <c r="J27" s="71" t="s">
        <v>410</v>
      </c>
      <c r="K27" s="71"/>
      <c r="L27" s="199"/>
      <c r="M27" s="199"/>
      <c r="N27" s="199"/>
    </row>
    <row r="28" spans="1:14" ht="15.75" x14ac:dyDescent="0.25">
      <c r="A28" s="276" t="s">
        <v>379</v>
      </c>
      <c r="B28" s="286" t="s">
        <v>394</v>
      </c>
      <c r="C28" s="277">
        <v>42405</v>
      </c>
      <c r="D28" s="273">
        <f t="shared" si="1"/>
        <v>2557</v>
      </c>
      <c r="E28" s="274">
        <v>510.58</v>
      </c>
      <c r="F28" s="613">
        <v>38</v>
      </c>
      <c r="G28" s="39">
        <f t="shared" si="0"/>
        <v>19402.04</v>
      </c>
      <c r="H28" s="173">
        <v>42413</v>
      </c>
      <c r="I28" s="167" t="s">
        <v>381</v>
      </c>
      <c r="K28" s="71"/>
      <c r="L28" s="199"/>
      <c r="M28" s="199"/>
      <c r="N28" s="199"/>
    </row>
    <row r="29" spans="1:14" ht="15.75" x14ac:dyDescent="0.25">
      <c r="A29" s="276" t="s">
        <v>382</v>
      </c>
      <c r="B29" s="286" t="s">
        <v>383</v>
      </c>
      <c r="C29" s="277">
        <v>42406</v>
      </c>
      <c r="D29" s="273">
        <f t="shared" si="1"/>
        <v>2558</v>
      </c>
      <c r="E29" s="280">
        <v>79.599999999999994</v>
      </c>
      <c r="F29" s="197">
        <v>45</v>
      </c>
      <c r="G29" s="39">
        <f t="shared" si="0"/>
        <v>3581.9999999999995</v>
      </c>
      <c r="H29" s="173">
        <v>42406</v>
      </c>
      <c r="I29" s="167" t="s">
        <v>381</v>
      </c>
      <c r="J29" s="184"/>
      <c r="K29" s="287"/>
      <c r="L29" s="71"/>
      <c r="M29" s="71"/>
      <c r="N29" s="199"/>
    </row>
    <row r="30" spans="1:14" x14ac:dyDescent="0.25">
      <c r="A30" s="288" t="s">
        <v>386</v>
      </c>
      <c r="B30" s="289" t="s">
        <v>387</v>
      </c>
      <c r="C30" s="277">
        <v>42406</v>
      </c>
      <c r="D30" s="273">
        <f t="shared" si="1"/>
        <v>2559</v>
      </c>
      <c r="E30" s="280">
        <v>1126.9000000000001</v>
      </c>
      <c r="F30" s="197">
        <v>68</v>
      </c>
      <c r="G30" s="39">
        <f t="shared" si="0"/>
        <v>76629.200000000012</v>
      </c>
      <c r="H30" s="173">
        <v>42406</v>
      </c>
      <c r="I30" s="167" t="s">
        <v>381</v>
      </c>
      <c r="J30" s="184"/>
      <c r="K30" s="287"/>
      <c r="L30" s="71"/>
      <c r="M30" s="71"/>
      <c r="N30" s="199"/>
    </row>
    <row r="31" spans="1:14" x14ac:dyDescent="0.25">
      <c r="A31" s="288" t="s">
        <v>411</v>
      </c>
      <c r="B31" s="289" t="s">
        <v>412</v>
      </c>
      <c r="C31" s="277">
        <v>42406</v>
      </c>
      <c r="D31" s="273">
        <f t="shared" si="1"/>
        <v>2560</v>
      </c>
      <c r="E31" s="280">
        <v>543.9</v>
      </c>
      <c r="F31" s="197">
        <v>24.34</v>
      </c>
      <c r="G31" s="39">
        <f t="shared" si="0"/>
        <v>13238.526</v>
      </c>
      <c r="H31" s="173">
        <v>42406</v>
      </c>
      <c r="I31" s="167" t="s">
        <v>381</v>
      </c>
      <c r="J31" s="184"/>
      <c r="K31" s="287"/>
      <c r="L31" s="71"/>
      <c r="M31" s="71"/>
      <c r="N31" s="199"/>
    </row>
    <row r="32" spans="1:14" x14ac:dyDescent="0.25">
      <c r="A32" s="288" t="s">
        <v>379</v>
      </c>
      <c r="B32" s="289" t="s">
        <v>394</v>
      </c>
      <c r="C32" s="277">
        <v>42406</v>
      </c>
      <c r="D32" s="273">
        <f t="shared" si="1"/>
        <v>2561</v>
      </c>
      <c r="E32" s="280">
        <v>262.8</v>
      </c>
      <c r="F32" s="197">
        <v>39</v>
      </c>
      <c r="G32" s="39">
        <f t="shared" si="0"/>
        <v>10249.200000000001</v>
      </c>
      <c r="H32" s="173">
        <v>42413</v>
      </c>
      <c r="I32" s="167" t="s">
        <v>381</v>
      </c>
      <c r="J32" s="184"/>
      <c r="K32" s="287"/>
      <c r="L32" s="71"/>
      <c r="M32" s="71"/>
      <c r="N32" s="199"/>
    </row>
    <row r="33" spans="1:14" x14ac:dyDescent="0.25">
      <c r="A33" s="288" t="s">
        <v>413</v>
      </c>
      <c r="B33" s="285" t="s">
        <v>414</v>
      </c>
      <c r="C33" s="277">
        <v>42406</v>
      </c>
      <c r="D33" s="273">
        <f t="shared" si="1"/>
        <v>2562</v>
      </c>
      <c r="E33" s="280">
        <v>598.4</v>
      </c>
      <c r="F33" s="197">
        <v>15</v>
      </c>
      <c r="G33" s="39">
        <f t="shared" si="0"/>
        <v>8976</v>
      </c>
      <c r="H33" s="173">
        <v>42406</v>
      </c>
      <c r="I33" s="89" t="s">
        <v>381</v>
      </c>
      <c r="J33" s="184"/>
      <c r="K33" s="287"/>
      <c r="L33" s="71"/>
      <c r="M33" s="71"/>
      <c r="N33" s="199"/>
    </row>
    <row r="34" spans="1:14" x14ac:dyDescent="0.25">
      <c r="A34" s="288" t="s">
        <v>415</v>
      </c>
      <c r="B34" s="285" t="s">
        <v>416</v>
      </c>
      <c r="C34" s="277">
        <v>42407</v>
      </c>
      <c r="D34" s="273">
        <f t="shared" si="1"/>
        <v>2563</v>
      </c>
      <c r="E34" s="280">
        <v>245.9</v>
      </c>
      <c r="F34" s="197">
        <v>71</v>
      </c>
      <c r="G34" s="39">
        <f t="shared" si="0"/>
        <v>17458.900000000001</v>
      </c>
      <c r="H34" s="173">
        <v>42423</v>
      </c>
      <c r="I34" s="89" t="s">
        <v>381</v>
      </c>
      <c r="J34" s="184" t="s">
        <v>417</v>
      </c>
      <c r="K34" s="287"/>
      <c r="L34" s="71"/>
      <c r="M34" s="71"/>
      <c r="N34" s="199"/>
    </row>
    <row r="35" spans="1:14" x14ac:dyDescent="0.25">
      <c r="A35" s="288" t="s">
        <v>386</v>
      </c>
      <c r="B35" s="285" t="s">
        <v>387</v>
      </c>
      <c r="C35" s="277">
        <v>42407</v>
      </c>
      <c r="D35" s="273">
        <f t="shared" si="1"/>
        <v>2564</v>
      </c>
      <c r="E35" s="280">
        <v>1316.4</v>
      </c>
      <c r="F35" s="197">
        <v>68</v>
      </c>
      <c r="G35" s="39">
        <f t="shared" si="0"/>
        <v>89515.200000000012</v>
      </c>
      <c r="H35" s="173">
        <v>42407</v>
      </c>
      <c r="I35" s="89" t="s">
        <v>381</v>
      </c>
      <c r="J35" s="184"/>
      <c r="K35" s="287"/>
      <c r="L35" s="71"/>
      <c r="M35" s="71"/>
      <c r="N35" s="199"/>
    </row>
    <row r="36" spans="1:14" x14ac:dyDescent="0.25">
      <c r="A36" s="288" t="s">
        <v>418</v>
      </c>
      <c r="B36" s="285" t="s">
        <v>419</v>
      </c>
      <c r="C36" s="277">
        <v>42408</v>
      </c>
      <c r="D36" s="273">
        <f t="shared" si="1"/>
        <v>2565</v>
      </c>
      <c r="E36" s="280">
        <v>3</v>
      </c>
      <c r="F36" s="197">
        <v>22</v>
      </c>
      <c r="G36" s="39">
        <f t="shared" si="0"/>
        <v>66</v>
      </c>
      <c r="H36" s="173">
        <v>42408</v>
      </c>
      <c r="I36" s="89" t="s">
        <v>381</v>
      </c>
      <c r="J36" s="184"/>
      <c r="K36" s="287"/>
      <c r="L36" s="71"/>
      <c r="M36" s="71"/>
      <c r="N36" s="199"/>
    </row>
    <row r="37" spans="1:14" x14ac:dyDescent="0.25">
      <c r="A37" s="291"/>
      <c r="B37" s="285"/>
      <c r="C37" s="282"/>
      <c r="D37" s="273">
        <f t="shared" si="1"/>
        <v>2566</v>
      </c>
      <c r="E37" s="280"/>
      <c r="F37" s="197"/>
      <c r="G37" s="39">
        <f t="shared" si="0"/>
        <v>0</v>
      </c>
      <c r="H37" s="173"/>
      <c r="I37" s="159"/>
      <c r="K37" s="71"/>
      <c r="L37" s="71"/>
      <c r="M37" s="71"/>
      <c r="N37" s="199"/>
    </row>
    <row r="38" spans="1:14" x14ac:dyDescent="0.25">
      <c r="A38" s="279" t="s">
        <v>382</v>
      </c>
      <c r="B38" s="285" t="s">
        <v>420</v>
      </c>
      <c r="C38" s="277">
        <v>42408</v>
      </c>
      <c r="D38" s="273">
        <f t="shared" si="1"/>
        <v>2567</v>
      </c>
      <c r="E38" s="280">
        <v>100</v>
      </c>
      <c r="F38" s="197">
        <v>45</v>
      </c>
      <c r="G38" s="39">
        <f t="shared" si="0"/>
        <v>4500</v>
      </c>
      <c r="H38" s="173">
        <v>42408</v>
      </c>
      <c r="I38" s="159" t="s">
        <v>381</v>
      </c>
      <c r="J38" s="292"/>
      <c r="K38" s="71"/>
      <c r="L38" s="71"/>
      <c r="M38" s="71"/>
      <c r="N38" s="199"/>
    </row>
    <row r="39" spans="1:14" x14ac:dyDescent="0.25">
      <c r="A39" s="279" t="s">
        <v>395</v>
      </c>
      <c r="B39" s="285" t="s">
        <v>398</v>
      </c>
      <c r="C39" s="277">
        <v>42408</v>
      </c>
      <c r="D39" s="273">
        <f t="shared" si="1"/>
        <v>2568</v>
      </c>
      <c r="E39" s="280">
        <v>22247</v>
      </c>
      <c r="F39" s="197">
        <v>1</v>
      </c>
      <c r="G39" s="39">
        <f t="shared" si="0"/>
        <v>22247</v>
      </c>
      <c r="H39" s="173">
        <v>42409</v>
      </c>
      <c r="I39" s="159" t="s">
        <v>381</v>
      </c>
      <c r="J39" s="292" t="s">
        <v>421</v>
      </c>
      <c r="K39" s="71"/>
      <c r="L39" s="71"/>
      <c r="M39" s="71"/>
      <c r="N39" s="199"/>
    </row>
    <row r="40" spans="1:14" s="6" customFormat="1" x14ac:dyDescent="0.25">
      <c r="A40" s="279" t="s">
        <v>422</v>
      </c>
      <c r="B40" s="285" t="s">
        <v>423</v>
      </c>
      <c r="C40" s="277">
        <v>42409</v>
      </c>
      <c r="D40" s="273">
        <f t="shared" si="1"/>
        <v>2569</v>
      </c>
      <c r="E40" s="280">
        <v>277.3</v>
      </c>
      <c r="F40" s="197">
        <v>15</v>
      </c>
      <c r="G40" s="39">
        <f t="shared" si="0"/>
        <v>4159.5</v>
      </c>
      <c r="H40" s="173">
        <v>42426</v>
      </c>
      <c r="I40" s="293" t="s">
        <v>381</v>
      </c>
      <c r="J40" s="71"/>
      <c r="K40" s="167"/>
      <c r="L40" s="167"/>
      <c r="M40" s="167"/>
    </row>
    <row r="41" spans="1:14" s="6" customFormat="1" x14ac:dyDescent="0.25">
      <c r="A41" s="279" t="s">
        <v>424</v>
      </c>
      <c r="B41" s="285" t="s">
        <v>425</v>
      </c>
      <c r="C41" s="277">
        <v>42408</v>
      </c>
      <c r="D41" s="273">
        <f t="shared" si="1"/>
        <v>2570</v>
      </c>
      <c r="E41" s="280">
        <v>3177</v>
      </c>
      <c r="F41" s="613">
        <v>1</v>
      </c>
      <c r="G41" s="39">
        <f t="shared" si="0"/>
        <v>3177</v>
      </c>
      <c r="H41" s="173">
        <v>42409</v>
      </c>
      <c r="I41" s="293" t="s">
        <v>381</v>
      </c>
      <c r="J41" s="71"/>
      <c r="K41" s="167"/>
      <c r="L41" s="167"/>
      <c r="M41" s="167"/>
    </row>
    <row r="42" spans="1:14" s="6" customFormat="1" x14ac:dyDescent="0.25">
      <c r="A42" s="279" t="s">
        <v>386</v>
      </c>
      <c r="B42" s="285" t="s">
        <v>387</v>
      </c>
      <c r="C42" s="277">
        <v>42409</v>
      </c>
      <c r="D42" s="273">
        <f t="shared" si="1"/>
        <v>2571</v>
      </c>
      <c r="E42" s="280">
        <v>1115.5</v>
      </c>
      <c r="F42" s="613">
        <v>68</v>
      </c>
      <c r="G42" s="39">
        <f t="shared" si="0"/>
        <v>75854</v>
      </c>
      <c r="H42" s="173">
        <v>42410</v>
      </c>
      <c r="I42" s="293" t="s">
        <v>381</v>
      </c>
      <c r="J42" s="71"/>
      <c r="K42" s="167"/>
      <c r="L42" s="167"/>
      <c r="M42" s="167"/>
    </row>
    <row r="43" spans="1:14" s="6" customFormat="1" x14ac:dyDescent="0.25">
      <c r="A43" s="279" t="s">
        <v>426</v>
      </c>
      <c r="B43" s="285" t="s">
        <v>396</v>
      </c>
      <c r="C43" s="277">
        <v>42409</v>
      </c>
      <c r="D43" s="273">
        <f t="shared" si="1"/>
        <v>2572</v>
      </c>
      <c r="E43" s="280">
        <v>22.4</v>
      </c>
      <c r="F43" s="613">
        <v>46</v>
      </c>
      <c r="G43" s="39">
        <f t="shared" si="0"/>
        <v>1030.3999999999999</v>
      </c>
      <c r="H43" s="173">
        <v>42426</v>
      </c>
      <c r="I43" s="293" t="s">
        <v>381</v>
      </c>
      <c r="J43" s="71"/>
      <c r="K43" s="167"/>
      <c r="L43" s="167"/>
      <c r="M43" s="167"/>
    </row>
    <row r="44" spans="1:14" s="6" customFormat="1" x14ac:dyDescent="0.25">
      <c r="A44" s="279" t="s">
        <v>395</v>
      </c>
      <c r="B44" s="285" t="s">
        <v>398</v>
      </c>
      <c r="C44" s="277">
        <v>42410</v>
      </c>
      <c r="D44" s="273">
        <f t="shared" si="1"/>
        <v>2573</v>
      </c>
      <c r="E44" s="280">
        <v>12494.4</v>
      </c>
      <c r="F44" s="73">
        <v>1</v>
      </c>
      <c r="G44" s="195">
        <f t="shared" si="0"/>
        <v>12494.4</v>
      </c>
      <c r="H44" s="173">
        <v>42410</v>
      </c>
      <c r="I44" s="159" t="s">
        <v>381</v>
      </c>
      <c r="J44" s="71"/>
      <c r="K44" s="167"/>
      <c r="L44" s="167"/>
      <c r="M44" s="167"/>
    </row>
    <row r="45" spans="1:14" x14ac:dyDescent="0.25">
      <c r="A45" s="279" t="s">
        <v>427</v>
      </c>
      <c r="B45" s="285" t="s">
        <v>387</v>
      </c>
      <c r="C45" s="277">
        <v>42410</v>
      </c>
      <c r="D45" s="273">
        <f t="shared" si="1"/>
        <v>2574</v>
      </c>
      <c r="E45" s="280">
        <v>172.3</v>
      </c>
      <c r="F45" s="73">
        <v>70</v>
      </c>
      <c r="G45" s="195">
        <f t="shared" si="0"/>
        <v>12061</v>
      </c>
      <c r="H45" s="173">
        <v>42410</v>
      </c>
      <c r="I45" s="159" t="s">
        <v>381</v>
      </c>
      <c r="J45" s="71" t="s">
        <v>428</v>
      </c>
      <c r="K45" s="71"/>
      <c r="L45" s="71"/>
      <c r="M45" s="71"/>
      <c r="N45" s="199"/>
    </row>
    <row r="46" spans="1:14" x14ac:dyDescent="0.25">
      <c r="A46" s="279" t="s">
        <v>429</v>
      </c>
      <c r="B46" s="285" t="s">
        <v>430</v>
      </c>
      <c r="C46" s="277">
        <v>42410</v>
      </c>
      <c r="D46" s="273">
        <f t="shared" si="1"/>
        <v>2575</v>
      </c>
      <c r="E46" s="280">
        <v>368.2</v>
      </c>
      <c r="F46" s="73">
        <v>35</v>
      </c>
      <c r="G46" s="195">
        <f t="shared" si="0"/>
        <v>12887</v>
      </c>
      <c r="H46" s="173">
        <v>42410</v>
      </c>
      <c r="I46" s="159" t="s">
        <v>381</v>
      </c>
      <c r="K46" s="71"/>
      <c r="L46" s="71"/>
      <c r="M46" s="71"/>
      <c r="N46" s="199"/>
    </row>
    <row r="47" spans="1:14" x14ac:dyDescent="0.25">
      <c r="A47" s="296" t="s">
        <v>426</v>
      </c>
      <c r="B47" s="626" t="s">
        <v>396</v>
      </c>
      <c r="C47" s="272">
        <v>42410</v>
      </c>
      <c r="D47" s="273">
        <f t="shared" si="1"/>
        <v>2576</v>
      </c>
      <c r="E47" s="280">
        <v>44.8</v>
      </c>
      <c r="F47" s="73">
        <v>46</v>
      </c>
      <c r="G47" s="195">
        <f t="shared" si="0"/>
        <v>2060.7999999999997</v>
      </c>
      <c r="H47" s="173">
        <v>42426</v>
      </c>
      <c r="I47" s="159" t="s">
        <v>381</v>
      </c>
      <c r="K47" s="71"/>
      <c r="L47" s="71"/>
      <c r="M47" s="71"/>
      <c r="N47" s="199"/>
    </row>
    <row r="48" spans="1:14" x14ac:dyDescent="0.25">
      <c r="A48" s="296" t="s">
        <v>384</v>
      </c>
      <c r="B48" s="626" t="s">
        <v>385</v>
      </c>
      <c r="C48" s="272">
        <v>42410</v>
      </c>
      <c r="D48" s="273">
        <f t="shared" si="1"/>
        <v>2577</v>
      </c>
      <c r="E48" s="280">
        <v>300</v>
      </c>
      <c r="F48" s="73">
        <v>32</v>
      </c>
      <c r="G48" s="195">
        <f t="shared" si="0"/>
        <v>9600</v>
      </c>
      <c r="H48" s="173">
        <v>42410</v>
      </c>
      <c r="I48" s="159" t="s">
        <v>381</v>
      </c>
      <c r="K48" s="71"/>
      <c r="L48" s="71"/>
      <c r="M48" s="71"/>
      <c r="N48" s="199"/>
    </row>
    <row r="49" spans="1:14" x14ac:dyDescent="0.25">
      <c r="A49" s="297" t="s">
        <v>431</v>
      </c>
      <c r="B49" s="626" t="s">
        <v>432</v>
      </c>
      <c r="C49" s="298">
        <v>42410</v>
      </c>
      <c r="D49" s="273">
        <f t="shared" si="1"/>
        <v>2578</v>
      </c>
      <c r="E49" s="280">
        <v>5.0999999999999996</v>
      </c>
      <c r="F49" s="73">
        <v>43</v>
      </c>
      <c r="G49" s="195">
        <f t="shared" si="0"/>
        <v>219.29999999999998</v>
      </c>
      <c r="H49" s="173">
        <v>42410</v>
      </c>
      <c r="I49" s="159" t="s">
        <v>381</v>
      </c>
      <c r="J49" s="71" t="s">
        <v>433</v>
      </c>
      <c r="K49" s="71"/>
      <c r="L49" s="71"/>
      <c r="M49" s="71"/>
      <c r="N49" s="199"/>
    </row>
    <row r="50" spans="1:14" x14ac:dyDescent="0.25">
      <c r="A50" s="296" t="s">
        <v>434</v>
      </c>
      <c r="B50" s="626" t="s">
        <v>435</v>
      </c>
      <c r="C50" s="272">
        <v>42410</v>
      </c>
      <c r="D50" s="273">
        <f t="shared" si="1"/>
        <v>2579</v>
      </c>
      <c r="E50" s="280">
        <v>1064.2</v>
      </c>
      <c r="F50" s="73">
        <v>68</v>
      </c>
      <c r="G50" s="195">
        <f t="shared" si="0"/>
        <v>72365.600000000006</v>
      </c>
      <c r="H50" s="173">
        <v>42410</v>
      </c>
      <c r="I50" s="159" t="s">
        <v>381</v>
      </c>
      <c r="K50" s="71"/>
      <c r="L50" s="71"/>
      <c r="M50" s="71"/>
      <c r="N50" s="199"/>
    </row>
    <row r="51" spans="1:14" x14ac:dyDescent="0.25">
      <c r="A51" s="296" t="s">
        <v>386</v>
      </c>
      <c r="B51" s="626" t="s">
        <v>387</v>
      </c>
      <c r="C51" s="272">
        <v>42411</v>
      </c>
      <c r="D51" s="273">
        <f t="shared" si="1"/>
        <v>2580</v>
      </c>
      <c r="E51" s="280">
        <v>706.1</v>
      </c>
      <c r="F51" s="73">
        <v>68</v>
      </c>
      <c r="G51" s="195">
        <f t="shared" si="0"/>
        <v>48014.8</v>
      </c>
      <c r="H51" s="173">
        <v>42411</v>
      </c>
      <c r="I51" s="159" t="s">
        <v>381</v>
      </c>
      <c r="K51" s="71"/>
      <c r="L51" s="71"/>
      <c r="M51" s="71"/>
      <c r="N51" s="199"/>
    </row>
    <row r="52" spans="1:14" x14ac:dyDescent="0.25">
      <c r="A52" s="296" t="s">
        <v>411</v>
      </c>
      <c r="B52" s="626" t="s">
        <v>436</v>
      </c>
      <c r="C52" s="272">
        <v>42412</v>
      </c>
      <c r="D52" s="273">
        <f t="shared" si="1"/>
        <v>2581</v>
      </c>
      <c r="E52" s="280">
        <v>12436.8</v>
      </c>
      <c r="F52" s="73">
        <v>1</v>
      </c>
      <c r="G52" s="195">
        <f t="shared" si="0"/>
        <v>12436.8</v>
      </c>
      <c r="H52" s="173">
        <v>42412</v>
      </c>
      <c r="I52" s="159" t="s">
        <v>381</v>
      </c>
      <c r="K52" s="71"/>
      <c r="L52" s="71"/>
      <c r="M52" s="71"/>
      <c r="N52" s="199"/>
    </row>
    <row r="53" spans="1:14" x14ac:dyDescent="0.25">
      <c r="A53" s="296" t="s">
        <v>401</v>
      </c>
      <c r="B53" s="626" t="s">
        <v>396</v>
      </c>
      <c r="C53" s="272">
        <v>42412</v>
      </c>
      <c r="D53" s="273">
        <f t="shared" si="1"/>
        <v>2582</v>
      </c>
      <c r="E53" s="280">
        <v>10.6</v>
      </c>
      <c r="F53" s="73">
        <v>47</v>
      </c>
      <c r="G53" s="195">
        <f t="shared" si="0"/>
        <v>498.2</v>
      </c>
      <c r="H53" s="173">
        <v>42412</v>
      </c>
      <c r="I53" s="159" t="s">
        <v>381</v>
      </c>
      <c r="J53" s="71" t="s">
        <v>437</v>
      </c>
      <c r="K53" s="71"/>
      <c r="L53" s="71"/>
      <c r="M53" s="71"/>
      <c r="N53" s="199"/>
    </row>
    <row r="54" spans="1:14" x14ac:dyDescent="0.25">
      <c r="A54" s="296" t="s">
        <v>386</v>
      </c>
      <c r="B54" s="626" t="s">
        <v>387</v>
      </c>
      <c r="C54" s="272">
        <v>42411</v>
      </c>
      <c r="D54" s="273">
        <f t="shared" si="1"/>
        <v>2583</v>
      </c>
      <c r="E54" s="280">
        <v>1047.5999999999999</v>
      </c>
      <c r="F54" s="73">
        <v>68</v>
      </c>
      <c r="G54" s="195">
        <f t="shared" si="0"/>
        <v>71236.799999999988</v>
      </c>
      <c r="H54" s="173">
        <v>42413</v>
      </c>
      <c r="I54" s="159" t="s">
        <v>381</v>
      </c>
      <c r="K54" s="71"/>
      <c r="L54" s="71"/>
      <c r="M54" s="71"/>
      <c r="N54" s="199"/>
    </row>
    <row r="55" spans="1:14" x14ac:dyDescent="0.25">
      <c r="A55" s="296" t="s">
        <v>405</v>
      </c>
      <c r="B55" s="626" t="s">
        <v>438</v>
      </c>
      <c r="C55" s="272">
        <v>42412</v>
      </c>
      <c r="D55" s="273">
        <f t="shared" si="1"/>
        <v>2584</v>
      </c>
      <c r="E55" s="280">
        <v>160.9</v>
      </c>
      <c r="F55" s="73">
        <v>90</v>
      </c>
      <c r="G55" s="195">
        <f t="shared" si="0"/>
        <v>14481</v>
      </c>
      <c r="H55" s="173">
        <v>42415</v>
      </c>
      <c r="I55" s="159" t="s">
        <v>381</v>
      </c>
      <c r="K55" s="71"/>
      <c r="L55" s="71"/>
      <c r="M55" s="71"/>
      <c r="N55" s="199"/>
    </row>
    <row r="56" spans="1:14" x14ac:dyDescent="0.25">
      <c r="A56" s="296" t="s">
        <v>439</v>
      </c>
      <c r="B56" s="626" t="s">
        <v>440</v>
      </c>
      <c r="C56" s="272">
        <v>42413</v>
      </c>
      <c r="D56" s="273">
        <f t="shared" si="1"/>
        <v>2585</v>
      </c>
      <c r="E56" s="280">
        <v>30098.880000000001</v>
      </c>
      <c r="F56" s="73">
        <v>1</v>
      </c>
      <c r="G56" s="195">
        <f t="shared" si="0"/>
        <v>30098.880000000001</v>
      </c>
      <c r="H56" s="173">
        <v>42417</v>
      </c>
      <c r="I56" s="167" t="s">
        <v>381</v>
      </c>
      <c r="K56" s="71"/>
      <c r="L56" s="71"/>
      <c r="M56" s="71"/>
      <c r="N56" s="199"/>
    </row>
    <row r="57" spans="1:14" x14ac:dyDescent="0.25">
      <c r="A57" s="296" t="s">
        <v>441</v>
      </c>
      <c r="B57" s="626" t="s">
        <v>442</v>
      </c>
      <c r="C57" s="272">
        <v>42413</v>
      </c>
      <c r="D57" s="273">
        <f t="shared" si="1"/>
        <v>2586</v>
      </c>
      <c r="E57" s="280">
        <v>56</v>
      </c>
      <c r="F57" s="73">
        <v>66</v>
      </c>
      <c r="G57" s="195">
        <f t="shared" si="0"/>
        <v>3696</v>
      </c>
      <c r="H57" s="173">
        <v>42413</v>
      </c>
      <c r="I57" s="167" t="s">
        <v>381</v>
      </c>
      <c r="K57" s="71"/>
      <c r="L57" s="71"/>
      <c r="M57" s="71"/>
      <c r="N57" s="199"/>
    </row>
    <row r="58" spans="1:14" x14ac:dyDescent="0.25">
      <c r="A58" s="296" t="s">
        <v>382</v>
      </c>
      <c r="B58" s="626" t="s">
        <v>443</v>
      </c>
      <c r="C58" s="272">
        <v>42413</v>
      </c>
      <c r="D58" s="273">
        <f t="shared" si="1"/>
        <v>2587</v>
      </c>
      <c r="E58" s="280">
        <v>6807</v>
      </c>
      <c r="F58" s="73">
        <v>1</v>
      </c>
      <c r="G58" s="195">
        <f>20*65+21.3*27+109.6*45</f>
        <v>6807.1</v>
      </c>
      <c r="H58" s="173">
        <v>42416</v>
      </c>
      <c r="I58" s="159" t="s">
        <v>381</v>
      </c>
      <c r="K58" s="71"/>
      <c r="L58" s="71"/>
      <c r="M58" s="71"/>
      <c r="N58" s="199"/>
    </row>
    <row r="59" spans="1:14" x14ac:dyDescent="0.25">
      <c r="A59" s="296" t="s">
        <v>405</v>
      </c>
      <c r="B59" s="626" t="s">
        <v>444</v>
      </c>
      <c r="C59" s="272">
        <v>42413</v>
      </c>
      <c r="D59" s="273">
        <f t="shared" si="1"/>
        <v>2588</v>
      </c>
      <c r="E59" s="280">
        <v>130.4</v>
      </c>
      <c r="F59" s="73">
        <v>90</v>
      </c>
      <c r="G59" s="195">
        <f t="shared" si="0"/>
        <v>11736</v>
      </c>
      <c r="H59" s="173">
        <v>42415</v>
      </c>
      <c r="I59" s="159" t="s">
        <v>381</v>
      </c>
      <c r="J59" s="167"/>
      <c r="K59" s="71"/>
      <c r="L59" s="71"/>
      <c r="M59" s="71"/>
      <c r="N59" s="199"/>
    </row>
    <row r="60" spans="1:14" x14ac:dyDescent="0.25">
      <c r="A60" s="296" t="s">
        <v>386</v>
      </c>
      <c r="B60" s="626" t="s">
        <v>435</v>
      </c>
      <c r="C60" s="272">
        <v>42414</v>
      </c>
      <c r="D60" s="273">
        <f t="shared" si="1"/>
        <v>2589</v>
      </c>
      <c r="E60" s="280">
        <v>1101.2</v>
      </c>
      <c r="F60" s="73">
        <v>68</v>
      </c>
      <c r="G60" s="195">
        <f t="shared" si="0"/>
        <v>74881.600000000006</v>
      </c>
      <c r="H60" s="173">
        <v>42474</v>
      </c>
      <c r="I60" s="159" t="s">
        <v>381</v>
      </c>
      <c r="K60" s="71"/>
      <c r="L60" s="71"/>
      <c r="M60" s="71"/>
      <c r="N60" s="199"/>
    </row>
    <row r="61" spans="1:14" ht="15.75" x14ac:dyDescent="0.25">
      <c r="A61" s="299" t="s">
        <v>384</v>
      </c>
      <c r="B61" s="626" t="s">
        <v>385</v>
      </c>
      <c r="C61" s="300">
        <v>42475</v>
      </c>
      <c r="D61" s="273">
        <f t="shared" si="1"/>
        <v>2590</v>
      </c>
      <c r="E61" s="280">
        <v>500</v>
      </c>
      <c r="F61" s="73">
        <v>33</v>
      </c>
      <c r="G61" s="195">
        <f t="shared" si="0"/>
        <v>16500</v>
      </c>
      <c r="H61" s="173">
        <v>42415</v>
      </c>
      <c r="I61" s="159" t="s">
        <v>381</v>
      </c>
      <c r="J61" s="167"/>
      <c r="K61" s="71"/>
      <c r="L61" s="71"/>
      <c r="M61" s="71"/>
      <c r="N61" s="199"/>
    </row>
    <row r="62" spans="1:14" ht="15.75" x14ac:dyDescent="0.25">
      <c r="A62" s="299" t="s">
        <v>424</v>
      </c>
      <c r="B62" s="626" t="s">
        <v>425</v>
      </c>
      <c r="C62" s="300">
        <v>42415</v>
      </c>
      <c r="D62" s="273">
        <f t="shared" si="1"/>
        <v>2591</v>
      </c>
      <c r="E62" s="280">
        <v>3004.5</v>
      </c>
      <c r="F62" s="73">
        <v>1</v>
      </c>
      <c r="G62" s="195">
        <f t="shared" si="0"/>
        <v>3004.5</v>
      </c>
      <c r="H62" s="173">
        <v>42415</v>
      </c>
      <c r="I62" s="159" t="s">
        <v>381</v>
      </c>
      <c r="J62" s="167"/>
      <c r="K62" s="71"/>
      <c r="L62" s="71"/>
      <c r="M62" s="71"/>
      <c r="N62" s="199"/>
    </row>
    <row r="63" spans="1:14" ht="15.75" x14ac:dyDescent="0.25">
      <c r="A63" s="299" t="s">
        <v>445</v>
      </c>
      <c r="B63" s="626" t="s">
        <v>435</v>
      </c>
      <c r="C63" s="300">
        <v>42415</v>
      </c>
      <c r="D63" s="273">
        <f t="shared" si="1"/>
        <v>2592</v>
      </c>
      <c r="E63" s="280">
        <v>773.1</v>
      </c>
      <c r="F63" s="73">
        <v>68</v>
      </c>
      <c r="G63" s="195">
        <f t="shared" si="0"/>
        <v>52570.8</v>
      </c>
      <c r="H63" s="173">
        <v>42415</v>
      </c>
      <c r="I63" s="159" t="s">
        <v>381</v>
      </c>
      <c r="J63" s="167"/>
      <c r="K63" s="71"/>
      <c r="L63" s="71"/>
      <c r="M63" s="71"/>
      <c r="N63" s="199"/>
    </row>
    <row r="64" spans="1:14" x14ac:dyDescent="0.25">
      <c r="A64" s="296" t="s">
        <v>390</v>
      </c>
      <c r="B64" s="627" t="s">
        <v>446</v>
      </c>
      <c r="C64" s="272">
        <v>42415</v>
      </c>
      <c r="D64" s="273">
        <f t="shared" si="1"/>
        <v>2593</v>
      </c>
      <c r="E64" s="280">
        <v>6846</v>
      </c>
      <c r="F64" s="73">
        <v>1</v>
      </c>
      <c r="G64" s="195">
        <f t="shared" si="0"/>
        <v>6846</v>
      </c>
      <c r="H64" s="173">
        <v>42420</v>
      </c>
      <c r="I64" s="159" t="s">
        <v>381</v>
      </c>
      <c r="K64" s="71"/>
      <c r="L64" s="71"/>
      <c r="M64" s="71"/>
      <c r="N64" s="199"/>
    </row>
    <row r="65" spans="1:14" x14ac:dyDescent="0.25">
      <c r="A65" s="296" t="s">
        <v>447</v>
      </c>
      <c r="B65" s="627" t="s">
        <v>448</v>
      </c>
      <c r="C65" s="272">
        <v>42415</v>
      </c>
      <c r="D65" s="273">
        <f t="shared" si="1"/>
        <v>2594</v>
      </c>
      <c r="E65" s="280">
        <v>15.48</v>
      </c>
      <c r="F65" s="73">
        <v>70</v>
      </c>
      <c r="G65" s="195">
        <f t="shared" si="0"/>
        <v>1083.6000000000001</v>
      </c>
      <c r="H65" s="173">
        <v>42415</v>
      </c>
      <c r="I65" s="159" t="s">
        <v>381</v>
      </c>
      <c r="K65" s="71"/>
      <c r="L65" s="71"/>
      <c r="M65" s="71"/>
      <c r="N65" s="199"/>
    </row>
    <row r="66" spans="1:14" x14ac:dyDescent="0.25">
      <c r="A66" s="296" t="s">
        <v>426</v>
      </c>
      <c r="B66" s="627" t="s">
        <v>449</v>
      </c>
      <c r="C66" s="272">
        <v>42415</v>
      </c>
      <c r="D66" s="273">
        <f t="shared" si="1"/>
        <v>2595</v>
      </c>
      <c r="E66" s="280">
        <v>168.1</v>
      </c>
      <c r="F66" s="73">
        <v>46</v>
      </c>
      <c r="G66" s="195">
        <f t="shared" si="0"/>
        <v>7732.5999999999995</v>
      </c>
      <c r="H66" s="173">
        <v>42415</v>
      </c>
      <c r="I66" s="159" t="s">
        <v>381</v>
      </c>
      <c r="K66" s="71"/>
      <c r="L66" s="71"/>
      <c r="M66" s="71"/>
      <c r="N66" s="199"/>
    </row>
    <row r="67" spans="1:14" x14ac:dyDescent="0.25">
      <c r="A67" s="296" t="s">
        <v>450</v>
      </c>
      <c r="B67" s="626" t="s">
        <v>398</v>
      </c>
      <c r="C67" s="272">
        <v>42416</v>
      </c>
      <c r="D67" s="273">
        <f t="shared" si="1"/>
        <v>2596</v>
      </c>
      <c r="E67" s="280">
        <v>20045</v>
      </c>
      <c r="F67" s="73">
        <v>1</v>
      </c>
      <c r="G67" s="195">
        <f t="shared" si="0"/>
        <v>20045</v>
      </c>
      <c r="H67" s="173">
        <v>42416</v>
      </c>
      <c r="I67" s="159" t="s">
        <v>381</v>
      </c>
      <c r="J67" s="167"/>
      <c r="K67" s="71"/>
      <c r="L67" s="71"/>
      <c r="M67" s="71"/>
      <c r="N67" s="199"/>
    </row>
    <row r="68" spans="1:14" x14ac:dyDescent="0.25">
      <c r="A68" s="296" t="s">
        <v>403</v>
      </c>
      <c r="B68" s="626"/>
      <c r="C68" s="272"/>
      <c r="D68" s="273">
        <f t="shared" si="1"/>
        <v>2597</v>
      </c>
      <c r="E68" s="280"/>
      <c r="F68" s="73"/>
      <c r="G68" s="195">
        <f t="shared" ref="G68:G125" si="2">F68*E68</f>
        <v>0</v>
      </c>
      <c r="H68" s="173"/>
      <c r="I68" s="159"/>
      <c r="J68" s="167"/>
      <c r="K68" s="71"/>
      <c r="L68" s="71"/>
      <c r="M68" s="71"/>
      <c r="N68" s="199"/>
    </row>
    <row r="69" spans="1:14" x14ac:dyDescent="0.25">
      <c r="A69" s="296" t="s">
        <v>386</v>
      </c>
      <c r="B69" s="626" t="s">
        <v>387</v>
      </c>
      <c r="C69" s="272">
        <v>42416</v>
      </c>
      <c r="D69" s="273">
        <f t="shared" si="1"/>
        <v>2598</v>
      </c>
      <c r="E69" s="280">
        <v>760.5</v>
      </c>
      <c r="F69" s="73">
        <v>68</v>
      </c>
      <c r="G69" s="195">
        <f t="shared" si="2"/>
        <v>51714</v>
      </c>
      <c r="H69" s="173">
        <v>42416</v>
      </c>
      <c r="I69" s="159" t="s">
        <v>381</v>
      </c>
      <c r="J69" s="167"/>
      <c r="K69" s="71"/>
      <c r="L69" s="71"/>
      <c r="M69" s="71"/>
      <c r="N69" s="199"/>
    </row>
    <row r="70" spans="1:14" x14ac:dyDescent="0.25">
      <c r="A70" s="296" t="s">
        <v>382</v>
      </c>
      <c r="B70" s="626" t="s">
        <v>443</v>
      </c>
      <c r="C70" s="272">
        <v>42416</v>
      </c>
      <c r="D70" s="273">
        <f t="shared" si="1"/>
        <v>2599</v>
      </c>
      <c r="E70" s="280">
        <v>4702</v>
      </c>
      <c r="F70" s="73">
        <v>1</v>
      </c>
      <c r="G70" s="195">
        <f t="shared" si="2"/>
        <v>4702</v>
      </c>
      <c r="H70" s="173">
        <v>42416</v>
      </c>
      <c r="I70" s="159" t="s">
        <v>381</v>
      </c>
      <c r="J70" s="167"/>
      <c r="K70" s="71"/>
      <c r="L70" s="71"/>
      <c r="M70" s="71"/>
      <c r="N70" s="199"/>
    </row>
    <row r="71" spans="1:14" x14ac:dyDescent="0.25">
      <c r="A71" s="296" t="s">
        <v>426</v>
      </c>
      <c r="B71" s="626" t="s">
        <v>396</v>
      </c>
      <c r="C71" s="272">
        <v>42416</v>
      </c>
      <c r="D71" s="273">
        <f t="shared" si="1"/>
        <v>2600</v>
      </c>
      <c r="E71" s="280">
        <v>33.4</v>
      </c>
      <c r="F71" s="73">
        <v>46</v>
      </c>
      <c r="G71" s="195">
        <f t="shared" si="2"/>
        <v>1536.3999999999999</v>
      </c>
      <c r="H71" s="173">
        <v>42416</v>
      </c>
      <c r="I71" s="159" t="s">
        <v>381</v>
      </c>
      <c r="K71" s="71"/>
      <c r="L71" s="71"/>
      <c r="M71" s="71"/>
      <c r="N71" s="199"/>
    </row>
    <row r="72" spans="1:14" x14ac:dyDescent="0.25">
      <c r="A72" s="296" t="s">
        <v>403</v>
      </c>
      <c r="B72" s="626" t="s">
        <v>451</v>
      </c>
      <c r="C72" s="272">
        <v>42416</v>
      </c>
      <c r="D72" s="273">
        <f t="shared" si="1"/>
        <v>2601</v>
      </c>
      <c r="E72" s="280">
        <v>650</v>
      </c>
      <c r="F72" s="73">
        <v>34.5</v>
      </c>
      <c r="G72" s="195">
        <f t="shared" si="2"/>
        <v>22425</v>
      </c>
      <c r="H72" s="278">
        <v>42426</v>
      </c>
      <c r="I72" s="159" t="s">
        <v>381</v>
      </c>
      <c r="J72" s="167"/>
      <c r="K72" s="71"/>
      <c r="L72" s="71"/>
      <c r="M72" s="71"/>
      <c r="N72" s="199"/>
    </row>
    <row r="73" spans="1:14" ht="17.25" customHeight="1" x14ac:dyDescent="0.25">
      <c r="A73" s="296" t="s">
        <v>403</v>
      </c>
      <c r="B73" s="628" t="s">
        <v>451</v>
      </c>
      <c r="C73" s="272">
        <v>42416</v>
      </c>
      <c r="D73" s="273">
        <f t="shared" si="1"/>
        <v>2602</v>
      </c>
      <c r="E73" s="302">
        <v>600</v>
      </c>
      <c r="F73" s="303">
        <v>42</v>
      </c>
      <c r="G73" s="195">
        <f t="shared" si="2"/>
        <v>25200</v>
      </c>
      <c r="H73" s="304">
        <v>42426</v>
      </c>
      <c r="I73" s="305" t="s">
        <v>381</v>
      </c>
      <c r="J73" s="306"/>
      <c r="K73" s="307"/>
      <c r="L73" s="308"/>
      <c r="M73" s="308"/>
      <c r="N73" s="308"/>
    </row>
    <row r="74" spans="1:14" x14ac:dyDescent="0.25">
      <c r="A74" s="296" t="s">
        <v>399</v>
      </c>
      <c r="B74" s="626" t="s">
        <v>452</v>
      </c>
      <c r="C74" s="272">
        <v>42417</v>
      </c>
      <c r="D74" s="273">
        <f t="shared" si="1"/>
        <v>2603</v>
      </c>
      <c r="E74" s="280">
        <v>306.8</v>
      </c>
      <c r="F74" s="73">
        <v>35</v>
      </c>
      <c r="G74" s="195">
        <f t="shared" si="2"/>
        <v>10738</v>
      </c>
      <c r="H74" s="278">
        <v>42417</v>
      </c>
      <c r="I74" s="167" t="s">
        <v>381</v>
      </c>
      <c r="K74" s="309"/>
      <c r="L74" s="309"/>
      <c r="M74" s="309"/>
      <c r="N74" s="309"/>
    </row>
    <row r="75" spans="1:14" x14ac:dyDescent="0.25">
      <c r="A75" s="296"/>
      <c r="B75" s="626"/>
      <c r="C75" s="272"/>
      <c r="D75" s="273">
        <f t="shared" si="1"/>
        <v>2604</v>
      </c>
      <c r="E75" s="280"/>
      <c r="F75" s="73"/>
      <c r="G75" s="195">
        <f t="shared" si="2"/>
        <v>0</v>
      </c>
      <c r="H75" s="278"/>
      <c r="K75" s="309"/>
      <c r="L75" s="309"/>
      <c r="M75" s="309"/>
      <c r="N75" s="309"/>
    </row>
    <row r="76" spans="1:14" x14ac:dyDescent="0.25">
      <c r="A76" s="296" t="s">
        <v>453</v>
      </c>
      <c r="B76" s="629" t="s">
        <v>414</v>
      </c>
      <c r="C76" s="272">
        <v>42416</v>
      </c>
      <c r="D76" s="273">
        <f t="shared" ref="D76:D123" si="3">D75+1</f>
        <v>2605</v>
      </c>
      <c r="E76" s="280">
        <v>11.56</v>
      </c>
      <c r="F76" s="73">
        <v>16</v>
      </c>
      <c r="G76" s="195">
        <f t="shared" si="2"/>
        <v>184.96</v>
      </c>
      <c r="H76" s="278">
        <v>42417</v>
      </c>
      <c r="I76" s="167" t="s">
        <v>381</v>
      </c>
      <c r="K76" s="71"/>
      <c r="L76" s="71"/>
      <c r="M76" s="71"/>
      <c r="N76" s="199"/>
    </row>
    <row r="77" spans="1:14" x14ac:dyDescent="0.25">
      <c r="A77" s="296" t="s">
        <v>411</v>
      </c>
      <c r="B77" s="629" t="s">
        <v>448</v>
      </c>
      <c r="C77" s="272">
        <v>42417</v>
      </c>
      <c r="D77" s="273">
        <f t="shared" si="3"/>
        <v>2606</v>
      </c>
      <c r="E77" s="280">
        <v>51.8</v>
      </c>
      <c r="F77" s="73">
        <v>75</v>
      </c>
      <c r="G77" s="195">
        <f t="shared" si="2"/>
        <v>3885</v>
      </c>
      <c r="H77" s="278">
        <v>42417</v>
      </c>
      <c r="I77" s="167" t="s">
        <v>381</v>
      </c>
      <c r="K77" s="71"/>
      <c r="L77" s="71"/>
      <c r="M77" s="71"/>
      <c r="N77" s="199"/>
    </row>
    <row r="78" spans="1:14" x14ac:dyDescent="0.25">
      <c r="A78" s="296" t="s">
        <v>395</v>
      </c>
      <c r="B78" s="626" t="s">
        <v>454</v>
      </c>
      <c r="C78" s="272">
        <v>42417</v>
      </c>
      <c r="D78" s="273">
        <f t="shared" si="3"/>
        <v>2607</v>
      </c>
      <c r="E78" s="280">
        <v>763.09</v>
      </c>
      <c r="F78" s="73">
        <v>63</v>
      </c>
      <c r="G78" s="195">
        <f t="shared" si="2"/>
        <v>48074.670000000006</v>
      </c>
      <c r="H78" s="278">
        <v>42417</v>
      </c>
      <c r="I78" s="167" t="s">
        <v>381</v>
      </c>
      <c r="J78" s="71" t="s">
        <v>455</v>
      </c>
      <c r="K78" s="71"/>
      <c r="L78" s="71"/>
      <c r="M78" s="71"/>
      <c r="N78" s="199"/>
    </row>
    <row r="79" spans="1:14" x14ac:dyDescent="0.25">
      <c r="A79" s="296" t="s">
        <v>395</v>
      </c>
      <c r="B79" s="626" t="s">
        <v>456</v>
      </c>
      <c r="C79" s="272">
        <v>42416</v>
      </c>
      <c r="D79" s="273">
        <f t="shared" si="3"/>
        <v>2608</v>
      </c>
      <c r="E79" s="280">
        <v>13727</v>
      </c>
      <c r="F79" s="73">
        <v>1</v>
      </c>
      <c r="G79" s="195">
        <f t="shared" si="2"/>
        <v>13727</v>
      </c>
      <c r="H79" s="278">
        <v>42418</v>
      </c>
      <c r="I79" s="167" t="s">
        <v>381</v>
      </c>
      <c r="J79" s="71" t="s">
        <v>457</v>
      </c>
      <c r="K79" s="71"/>
      <c r="L79" s="71"/>
      <c r="M79" s="71"/>
      <c r="N79" s="199"/>
    </row>
    <row r="80" spans="1:14" x14ac:dyDescent="0.25">
      <c r="A80" s="297" t="s">
        <v>434</v>
      </c>
      <c r="B80" s="626" t="s">
        <v>435</v>
      </c>
      <c r="C80" s="298">
        <v>42417</v>
      </c>
      <c r="D80" s="273">
        <f t="shared" si="3"/>
        <v>2609</v>
      </c>
      <c r="E80" s="280">
        <v>835.7</v>
      </c>
      <c r="F80" s="73">
        <v>68</v>
      </c>
      <c r="G80" s="195">
        <f t="shared" si="2"/>
        <v>56827.600000000006</v>
      </c>
      <c r="H80" s="278">
        <v>42417</v>
      </c>
      <c r="I80" s="167" t="s">
        <v>381</v>
      </c>
      <c r="J80" s="167"/>
      <c r="K80" s="71"/>
      <c r="L80" s="71"/>
      <c r="M80" s="71"/>
      <c r="N80" s="199"/>
    </row>
    <row r="81" spans="1:14" x14ac:dyDescent="0.25">
      <c r="A81" s="296" t="s">
        <v>458</v>
      </c>
      <c r="B81" s="626" t="s">
        <v>459</v>
      </c>
      <c r="C81" s="272">
        <v>42417</v>
      </c>
      <c r="D81" s="273">
        <f t="shared" si="3"/>
        <v>2610</v>
      </c>
      <c r="E81" s="280">
        <v>16.399999999999999</v>
      </c>
      <c r="F81" s="73">
        <v>1</v>
      </c>
      <c r="G81" s="195">
        <f>16.4*46+8.5*20</f>
        <v>924.4</v>
      </c>
      <c r="H81" s="278">
        <v>42418</v>
      </c>
      <c r="I81" s="167" t="s">
        <v>381</v>
      </c>
      <c r="J81" s="167"/>
      <c r="K81" s="71"/>
      <c r="L81" s="71"/>
      <c r="M81" s="71"/>
      <c r="N81" s="199"/>
    </row>
    <row r="82" spans="1:14" x14ac:dyDescent="0.25">
      <c r="A82" s="296" t="s">
        <v>460</v>
      </c>
      <c r="B82" s="626"/>
      <c r="C82" s="272"/>
      <c r="D82" s="273">
        <f t="shared" si="3"/>
        <v>2611</v>
      </c>
      <c r="E82" s="280"/>
      <c r="F82" s="73"/>
      <c r="G82" s="195">
        <f t="shared" si="2"/>
        <v>0</v>
      </c>
      <c r="H82" s="278"/>
      <c r="J82" s="167"/>
      <c r="K82" s="71"/>
      <c r="L82" s="71"/>
      <c r="M82" s="71"/>
      <c r="N82" s="199"/>
    </row>
    <row r="83" spans="1:14" x14ac:dyDescent="0.25">
      <c r="A83" s="296" t="s">
        <v>460</v>
      </c>
      <c r="B83" s="626"/>
      <c r="C83" s="272"/>
      <c r="D83" s="273">
        <f t="shared" si="3"/>
        <v>2612</v>
      </c>
      <c r="E83" s="280"/>
      <c r="F83" s="73"/>
      <c r="G83" s="195">
        <f t="shared" si="2"/>
        <v>0</v>
      </c>
      <c r="H83" s="278"/>
      <c r="J83" s="167"/>
      <c r="K83" s="71"/>
      <c r="L83" s="71"/>
      <c r="M83" s="71"/>
      <c r="N83" s="199"/>
    </row>
    <row r="84" spans="1:14" x14ac:dyDescent="0.25">
      <c r="A84" s="297" t="s">
        <v>386</v>
      </c>
      <c r="B84" s="626" t="s">
        <v>435</v>
      </c>
      <c r="C84" s="298">
        <v>42418</v>
      </c>
      <c r="D84" s="273">
        <f t="shared" si="3"/>
        <v>2613</v>
      </c>
      <c r="E84" s="280">
        <v>1436.4</v>
      </c>
      <c r="F84" s="73">
        <v>68</v>
      </c>
      <c r="G84" s="195">
        <f t="shared" si="2"/>
        <v>97675.200000000012</v>
      </c>
      <c r="H84" s="278">
        <v>42418</v>
      </c>
      <c r="I84" s="167" t="s">
        <v>381</v>
      </c>
      <c r="J84" s="167"/>
      <c r="K84" s="71"/>
      <c r="L84" s="71"/>
      <c r="M84" s="71"/>
      <c r="N84" s="199"/>
    </row>
    <row r="85" spans="1:14" x14ac:dyDescent="0.25">
      <c r="A85" s="296" t="s">
        <v>386</v>
      </c>
      <c r="B85" s="626" t="s">
        <v>435</v>
      </c>
      <c r="C85" s="272">
        <v>42418</v>
      </c>
      <c r="D85" s="273">
        <f t="shared" si="3"/>
        <v>2614</v>
      </c>
      <c r="E85" s="280">
        <v>1070</v>
      </c>
      <c r="F85" s="73">
        <v>68</v>
      </c>
      <c r="G85" s="195">
        <f t="shared" si="2"/>
        <v>72760</v>
      </c>
      <c r="H85" s="278">
        <v>42419</v>
      </c>
      <c r="I85" s="167" t="s">
        <v>381</v>
      </c>
      <c r="J85" s="167"/>
      <c r="K85" s="71"/>
      <c r="L85" s="71"/>
      <c r="M85" s="71"/>
      <c r="N85" s="199"/>
    </row>
    <row r="86" spans="1:14" x14ac:dyDescent="0.25">
      <c r="A86" s="296" t="s">
        <v>386</v>
      </c>
      <c r="B86" s="627" t="s">
        <v>452</v>
      </c>
      <c r="C86" s="272">
        <v>42420</v>
      </c>
      <c r="D86" s="273">
        <f t="shared" si="3"/>
        <v>2615</v>
      </c>
      <c r="E86" s="280">
        <v>1009.9</v>
      </c>
      <c r="F86" s="73">
        <v>68</v>
      </c>
      <c r="G86" s="195">
        <f t="shared" si="2"/>
        <v>68673.2</v>
      </c>
      <c r="H86" s="278">
        <v>42420</v>
      </c>
      <c r="I86" s="167" t="s">
        <v>381</v>
      </c>
      <c r="J86" s="167"/>
      <c r="K86" s="71"/>
      <c r="L86" s="71"/>
      <c r="M86" s="71"/>
      <c r="N86" s="199"/>
    </row>
    <row r="87" spans="1:14" x14ac:dyDescent="0.25">
      <c r="A87" s="294"/>
      <c r="B87" s="627"/>
      <c r="C87" s="295"/>
      <c r="D87" s="273">
        <f t="shared" si="3"/>
        <v>2616</v>
      </c>
      <c r="E87" s="280"/>
      <c r="F87" s="73"/>
      <c r="G87" s="195">
        <f t="shared" si="2"/>
        <v>0</v>
      </c>
      <c r="H87" s="278"/>
      <c r="J87" s="167"/>
      <c r="K87" s="71"/>
      <c r="L87" s="71"/>
      <c r="M87" s="71"/>
      <c r="N87" s="199"/>
    </row>
    <row r="88" spans="1:14" x14ac:dyDescent="0.25">
      <c r="A88" s="296" t="s">
        <v>382</v>
      </c>
      <c r="B88" s="626" t="s">
        <v>461</v>
      </c>
      <c r="C88" s="272">
        <v>42420</v>
      </c>
      <c r="D88" s="273">
        <f t="shared" si="3"/>
        <v>2617</v>
      </c>
      <c r="E88" s="280">
        <v>30.2</v>
      </c>
      <c r="F88" s="73">
        <v>65</v>
      </c>
      <c r="G88" s="195">
        <f t="shared" si="2"/>
        <v>1963</v>
      </c>
      <c r="H88" s="278">
        <v>42426</v>
      </c>
      <c r="I88" s="167" t="s">
        <v>381</v>
      </c>
      <c r="K88" s="71"/>
      <c r="L88" s="71"/>
      <c r="M88" s="71"/>
      <c r="N88" s="199"/>
    </row>
    <row r="89" spans="1:14" x14ac:dyDescent="0.25">
      <c r="A89" s="296" t="s">
        <v>382</v>
      </c>
      <c r="B89" s="626" t="s">
        <v>462</v>
      </c>
      <c r="C89" s="272">
        <v>42420</v>
      </c>
      <c r="D89" s="273">
        <f t="shared" si="3"/>
        <v>2618</v>
      </c>
      <c r="E89" s="280">
        <v>107.6</v>
      </c>
      <c r="F89" s="73">
        <v>76</v>
      </c>
      <c r="G89" s="195">
        <f t="shared" si="2"/>
        <v>8177.5999999999995</v>
      </c>
      <c r="H89" s="278">
        <v>42426</v>
      </c>
      <c r="I89" s="167" t="s">
        <v>381</v>
      </c>
      <c r="K89" s="71"/>
      <c r="L89" s="71"/>
      <c r="M89" s="71"/>
      <c r="N89" s="199"/>
    </row>
    <row r="90" spans="1:14" x14ac:dyDescent="0.25">
      <c r="A90" s="296" t="s">
        <v>382</v>
      </c>
      <c r="B90" s="626" t="s">
        <v>383</v>
      </c>
      <c r="C90" s="272">
        <v>42421</v>
      </c>
      <c r="D90" s="273">
        <f t="shared" si="3"/>
        <v>2619</v>
      </c>
      <c r="E90" s="280">
        <v>107.22</v>
      </c>
      <c r="F90" s="73">
        <v>45</v>
      </c>
      <c r="G90" s="195">
        <f t="shared" si="2"/>
        <v>4824.8999999999996</v>
      </c>
      <c r="H90" s="278">
        <v>42421</v>
      </c>
      <c r="I90" s="167" t="s">
        <v>381</v>
      </c>
      <c r="K90" s="71"/>
      <c r="L90" s="71"/>
      <c r="M90" s="71"/>
      <c r="N90" s="199"/>
    </row>
    <row r="91" spans="1:14" x14ac:dyDescent="0.25">
      <c r="A91" s="296" t="s">
        <v>386</v>
      </c>
      <c r="B91" s="626" t="s">
        <v>387</v>
      </c>
      <c r="C91" s="272">
        <v>42421</v>
      </c>
      <c r="D91" s="273">
        <f t="shared" si="3"/>
        <v>2620</v>
      </c>
      <c r="E91" s="280">
        <v>1094.4000000000001</v>
      </c>
      <c r="F91" s="73">
        <v>68</v>
      </c>
      <c r="G91" s="195">
        <f t="shared" si="2"/>
        <v>74419.200000000012</v>
      </c>
      <c r="H91" s="278">
        <v>42421</v>
      </c>
      <c r="I91" s="167" t="s">
        <v>381</v>
      </c>
      <c r="K91" s="71"/>
      <c r="L91" s="71"/>
      <c r="M91" s="71"/>
      <c r="N91" s="199"/>
    </row>
    <row r="92" spans="1:14" x14ac:dyDescent="0.25">
      <c r="A92" s="296" t="s">
        <v>382</v>
      </c>
      <c r="B92" s="626" t="s">
        <v>463</v>
      </c>
      <c r="C92" s="272">
        <v>42421</v>
      </c>
      <c r="D92" s="273">
        <f t="shared" si="3"/>
        <v>2621</v>
      </c>
      <c r="E92" s="280">
        <v>33.299999999999997</v>
      </c>
      <c r="F92" s="73">
        <v>27</v>
      </c>
      <c r="G92" s="195">
        <f t="shared" si="2"/>
        <v>899.09999999999991</v>
      </c>
      <c r="H92" s="278">
        <v>42426</v>
      </c>
      <c r="I92" s="167" t="s">
        <v>381</v>
      </c>
      <c r="K92" s="71"/>
      <c r="L92" s="71"/>
      <c r="M92" s="71"/>
      <c r="N92" s="199"/>
    </row>
    <row r="93" spans="1:14" x14ac:dyDescent="0.25">
      <c r="A93" s="296" t="s">
        <v>390</v>
      </c>
      <c r="B93" s="626" t="s">
        <v>383</v>
      </c>
      <c r="C93" s="272">
        <v>42421</v>
      </c>
      <c r="D93" s="273">
        <f t="shared" si="3"/>
        <v>2622</v>
      </c>
      <c r="E93" s="280">
        <v>102</v>
      </c>
      <c r="F93" s="73">
        <v>42</v>
      </c>
      <c r="G93" s="195">
        <f t="shared" si="2"/>
        <v>4284</v>
      </c>
      <c r="H93" s="278">
        <v>42425</v>
      </c>
      <c r="I93" s="167" t="s">
        <v>381</v>
      </c>
      <c r="K93" s="71"/>
      <c r="L93" s="71"/>
      <c r="M93" s="71"/>
      <c r="N93" s="199"/>
    </row>
    <row r="94" spans="1:14" x14ac:dyDescent="0.25">
      <c r="A94" s="296" t="s">
        <v>382</v>
      </c>
      <c r="B94" s="626" t="s">
        <v>461</v>
      </c>
      <c r="C94" s="272">
        <v>42421</v>
      </c>
      <c r="D94" s="273">
        <f t="shared" si="3"/>
        <v>2623</v>
      </c>
      <c r="E94" s="280">
        <v>30.2</v>
      </c>
      <c r="F94" s="73">
        <v>65</v>
      </c>
      <c r="G94" s="195">
        <f t="shared" si="2"/>
        <v>1963</v>
      </c>
      <c r="H94" s="278">
        <v>42421</v>
      </c>
      <c r="I94" s="167" t="s">
        <v>381</v>
      </c>
      <c r="K94" s="71"/>
      <c r="L94" s="71"/>
      <c r="M94" s="71"/>
      <c r="N94" s="199"/>
    </row>
    <row r="95" spans="1:14" x14ac:dyDescent="0.25">
      <c r="A95" s="296" t="s">
        <v>426</v>
      </c>
      <c r="B95" s="626" t="s">
        <v>396</v>
      </c>
      <c r="C95" s="272">
        <v>42422</v>
      </c>
      <c r="D95" s="273">
        <f t="shared" si="3"/>
        <v>2624</v>
      </c>
      <c r="E95" s="280">
        <v>7.4</v>
      </c>
      <c r="F95" s="73">
        <v>46</v>
      </c>
      <c r="G95" s="195">
        <f t="shared" si="2"/>
        <v>340.40000000000003</v>
      </c>
      <c r="H95" s="630">
        <v>42438</v>
      </c>
      <c r="I95" s="631" t="s">
        <v>381</v>
      </c>
      <c r="J95" s="71" t="s">
        <v>464</v>
      </c>
      <c r="K95" s="71"/>
      <c r="L95" s="71"/>
      <c r="M95" s="71"/>
      <c r="N95" s="199"/>
    </row>
    <row r="96" spans="1:14" x14ac:dyDescent="0.25">
      <c r="A96" s="311" t="s">
        <v>395</v>
      </c>
      <c r="B96" s="626" t="s">
        <v>465</v>
      </c>
      <c r="C96" s="312">
        <v>42422</v>
      </c>
      <c r="D96" s="273">
        <f t="shared" si="3"/>
        <v>2625</v>
      </c>
      <c r="E96" s="280">
        <v>23324</v>
      </c>
      <c r="F96" s="73">
        <v>1</v>
      </c>
      <c r="G96" s="195">
        <f t="shared" si="2"/>
        <v>23324</v>
      </c>
      <c r="H96" s="278">
        <v>42422</v>
      </c>
      <c r="I96" s="167" t="s">
        <v>381</v>
      </c>
      <c r="K96" s="71"/>
      <c r="L96" s="71"/>
      <c r="M96" s="71"/>
      <c r="N96" s="199"/>
    </row>
    <row r="97" spans="1:14" x14ac:dyDescent="0.25">
      <c r="A97" s="296" t="s">
        <v>466</v>
      </c>
      <c r="B97" s="626" t="s">
        <v>467</v>
      </c>
      <c r="C97" s="272">
        <v>42422</v>
      </c>
      <c r="D97" s="273">
        <f t="shared" si="3"/>
        <v>2626</v>
      </c>
      <c r="E97" s="280">
        <v>82.7</v>
      </c>
      <c r="F97" s="73">
        <v>48</v>
      </c>
      <c r="G97" s="195">
        <f t="shared" si="2"/>
        <v>3969.6000000000004</v>
      </c>
      <c r="H97" s="278">
        <v>42422</v>
      </c>
      <c r="I97" s="167" t="s">
        <v>381</v>
      </c>
      <c r="K97" s="71"/>
      <c r="L97" s="71"/>
      <c r="M97" s="71"/>
      <c r="N97" s="199"/>
    </row>
    <row r="98" spans="1:14" x14ac:dyDescent="0.25">
      <c r="A98" s="296" t="s">
        <v>468</v>
      </c>
      <c r="B98" s="626" t="s">
        <v>469</v>
      </c>
      <c r="C98" s="272">
        <v>42422</v>
      </c>
      <c r="D98" s="273">
        <f t="shared" si="3"/>
        <v>2627</v>
      </c>
      <c r="E98" s="280">
        <v>13.61</v>
      </c>
      <c r="F98" s="73">
        <v>42</v>
      </c>
      <c r="G98" s="195">
        <f t="shared" si="2"/>
        <v>571.62</v>
      </c>
      <c r="H98" s="278">
        <v>42422</v>
      </c>
      <c r="I98" s="167" t="s">
        <v>381</v>
      </c>
      <c r="K98" s="71"/>
      <c r="L98" s="71"/>
      <c r="M98" s="71"/>
      <c r="N98" s="199"/>
    </row>
    <row r="99" spans="1:14" x14ac:dyDescent="0.25">
      <c r="A99" s="296" t="s">
        <v>388</v>
      </c>
      <c r="B99" s="626" t="s">
        <v>389</v>
      </c>
      <c r="C99" s="272">
        <v>42423</v>
      </c>
      <c r="D99" s="273">
        <f t="shared" si="3"/>
        <v>2628</v>
      </c>
      <c r="E99" s="280">
        <v>111.4</v>
      </c>
      <c r="F99" s="73">
        <v>76</v>
      </c>
      <c r="G99" s="195">
        <f t="shared" si="2"/>
        <v>8466.4</v>
      </c>
      <c r="H99" s="278">
        <v>42423</v>
      </c>
      <c r="I99" s="167" t="s">
        <v>381</v>
      </c>
      <c r="K99" s="71"/>
      <c r="L99" s="71"/>
      <c r="M99" s="71"/>
      <c r="N99" s="199"/>
    </row>
    <row r="100" spans="1:14" x14ac:dyDescent="0.25">
      <c r="A100" s="296" t="s">
        <v>395</v>
      </c>
      <c r="B100" s="626" t="s">
        <v>456</v>
      </c>
      <c r="C100" s="272">
        <v>42423</v>
      </c>
      <c r="D100" s="273">
        <f t="shared" si="3"/>
        <v>2629</v>
      </c>
      <c r="E100" s="280">
        <v>6052</v>
      </c>
      <c r="F100" s="73">
        <v>1</v>
      </c>
      <c r="G100" s="195">
        <f t="shared" si="2"/>
        <v>6052</v>
      </c>
      <c r="H100" s="278">
        <v>42426</v>
      </c>
      <c r="I100" s="167" t="s">
        <v>381</v>
      </c>
      <c r="K100" s="71"/>
      <c r="L100" s="71"/>
      <c r="M100" s="71"/>
      <c r="N100" s="199"/>
    </row>
    <row r="101" spans="1:14" x14ac:dyDescent="0.25">
      <c r="A101" s="296" t="s">
        <v>434</v>
      </c>
      <c r="B101" s="626" t="s">
        <v>435</v>
      </c>
      <c r="C101" s="272">
        <v>42423</v>
      </c>
      <c r="D101" s="273">
        <f t="shared" si="3"/>
        <v>2630</v>
      </c>
      <c r="E101" s="280">
        <v>994</v>
      </c>
      <c r="F101" s="73">
        <v>68</v>
      </c>
      <c r="G101" s="195">
        <f t="shared" si="2"/>
        <v>67592</v>
      </c>
      <c r="H101" s="278">
        <v>42426</v>
      </c>
      <c r="I101" s="167" t="s">
        <v>381</v>
      </c>
      <c r="K101" s="71"/>
      <c r="L101" s="71"/>
      <c r="M101" s="71"/>
      <c r="N101" s="199"/>
    </row>
    <row r="102" spans="1:14" x14ac:dyDescent="0.25">
      <c r="A102" s="296" t="s">
        <v>399</v>
      </c>
      <c r="B102" s="626" t="s">
        <v>470</v>
      </c>
      <c r="C102" s="272">
        <v>42424</v>
      </c>
      <c r="D102" s="273">
        <f t="shared" si="3"/>
        <v>2631</v>
      </c>
      <c r="E102" s="280">
        <v>409.8</v>
      </c>
      <c r="F102" s="73">
        <v>35</v>
      </c>
      <c r="G102" s="195">
        <f t="shared" si="2"/>
        <v>14343</v>
      </c>
      <c r="H102" s="278">
        <v>42424</v>
      </c>
      <c r="I102" s="167" t="s">
        <v>381</v>
      </c>
      <c r="K102" s="71"/>
      <c r="L102" s="71"/>
      <c r="M102" s="71"/>
      <c r="N102" s="199"/>
    </row>
    <row r="103" spans="1:14" x14ac:dyDescent="0.25">
      <c r="A103" s="296" t="s">
        <v>424</v>
      </c>
      <c r="B103" s="626" t="s">
        <v>425</v>
      </c>
      <c r="C103" s="272">
        <v>42424</v>
      </c>
      <c r="D103" s="273">
        <f t="shared" si="3"/>
        <v>2632</v>
      </c>
      <c r="E103" s="280">
        <v>2595</v>
      </c>
      <c r="F103" s="73">
        <v>1</v>
      </c>
      <c r="G103" s="195">
        <f t="shared" si="2"/>
        <v>2595</v>
      </c>
      <c r="H103" s="278">
        <v>42424</v>
      </c>
      <c r="I103" s="167" t="s">
        <v>381</v>
      </c>
      <c r="K103" s="71"/>
      <c r="L103" s="71"/>
      <c r="M103" s="71"/>
      <c r="N103" s="199"/>
    </row>
    <row r="104" spans="1:14" x14ac:dyDescent="0.25">
      <c r="A104" s="311" t="s">
        <v>426</v>
      </c>
      <c r="B104" s="626" t="s">
        <v>471</v>
      </c>
      <c r="C104" s="312">
        <v>42424</v>
      </c>
      <c r="D104" s="273">
        <f t="shared" si="3"/>
        <v>2633</v>
      </c>
      <c r="E104" s="280">
        <v>84.2</v>
      </c>
      <c r="F104" s="73">
        <v>47</v>
      </c>
      <c r="G104" s="195">
        <f t="shared" si="2"/>
        <v>3957.4</v>
      </c>
      <c r="H104" s="278">
        <v>42424</v>
      </c>
      <c r="I104" s="167" t="s">
        <v>381</v>
      </c>
      <c r="K104" s="71"/>
      <c r="L104" s="71"/>
      <c r="M104" s="71"/>
      <c r="N104" s="199"/>
    </row>
    <row r="105" spans="1:14" x14ac:dyDescent="0.25">
      <c r="A105" s="311" t="s">
        <v>445</v>
      </c>
      <c r="B105" s="626" t="s">
        <v>435</v>
      </c>
      <c r="C105" s="312">
        <v>42424</v>
      </c>
      <c r="D105" s="273">
        <f t="shared" si="3"/>
        <v>2634</v>
      </c>
      <c r="E105" s="280">
        <v>352.4</v>
      </c>
      <c r="F105" s="73">
        <v>68</v>
      </c>
      <c r="G105" s="195">
        <f t="shared" si="2"/>
        <v>23963.199999999997</v>
      </c>
      <c r="H105" s="278">
        <v>42426</v>
      </c>
      <c r="I105" s="167" t="s">
        <v>381</v>
      </c>
      <c r="K105" s="71"/>
      <c r="L105" s="71"/>
      <c r="M105" s="71"/>
      <c r="N105" s="199"/>
    </row>
    <row r="106" spans="1:14" x14ac:dyDescent="0.25">
      <c r="A106" s="296"/>
      <c r="B106" s="626"/>
      <c r="C106" s="272"/>
      <c r="D106" s="273">
        <f t="shared" si="3"/>
        <v>2635</v>
      </c>
      <c r="E106" s="280"/>
      <c r="F106" s="73"/>
      <c r="G106" s="195">
        <f t="shared" si="2"/>
        <v>0</v>
      </c>
      <c r="H106" s="278"/>
      <c r="K106" s="71"/>
      <c r="L106" s="71"/>
      <c r="M106" s="71"/>
      <c r="N106" s="199"/>
    </row>
    <row r="107" spans="1:14" x14ac:dyDescent="0.25">
      <c r="A107" s="296" t="s">
        <v>386</v>
      </c>
      <c r="B107" s="626" t="s">
        <v>435</v>
      </c>
      <c r="C107" s="272">
        <v>42425</v>
      </c>
      <c r="D107" s="273">
        <f t="shared" si="3"/>
        <v>2636</v>
      </c>
      <c r="E107" s="280">
        <v>1314.4</v>
      </c>
      <c r="F107" s="73">
        <v>68</v>
      </c>
      <c r="G107" s="195">
        <f t="shared" si="2"/>
        <v>89379.200000000012</v>
      </c>
      <c r="H107" s="278">
        <v>42426</v>
      </c>
      <c r="I107" s="167" t="s">
        <v>381</v>
      </c>
      <c r="K107" s="71"/>
      <c r="L107" s="71"/>
      <c r="M107" s="71"/>
      <c r="N107" s="199"/>
    </row>
    <row r="108" spans="1:14" x14ac:dyDescent="0.25">
      <c r="A108" s="296" t="s">
        <v>390</v>
      </c>
      <c r="B108" s="626" t="s">
        <v>472</v>
      </c>
      <c r="C108" s="272">
        <v>42425</v>
      </c>
      <c r="D108" s="273">
        <f t="shared" si="3"/>
        <v>2637</v>
      </c>
      <c r="E108" s="280">
        <v>107</v>
      </c>
      <c r="F108" s="73">
        <v>42</v>
      </c>
      <c r="G108" s="195">
        <f t="shared" si="2"/>
        <v>4494</v>
      </c>
      <c r="H108" s="278">
        <v>42425</v>
      </c>
      <c r="I108" s="167" t="s">
        <v>381</v>
      </c>
      <c r="K108" s="71"/>
      <c r="L108" s="71"/>
      <c r="M108" s="71"/>
      <c r="N108" s="199"/>
    </row>
    <row r="109" spans="1:14" x14ac:dyDescent="0.25">
      <c r="A109" s="296" t="s">
        <v>384</v>
      </c>
      <c r="B109" s="626" t="s">
        <v>385</v>
      </c>
      <c r="C109" s="272">
        <v>42426</v>
      </c>
      <c r="D109" s="273">
        <f t="shared" si="3"/>
        <v>2638</v>
      </c>
      <c r="E109" s="280">
        <v>500</v>
      </c>
      <c r="F109" s="73">
        <v>33</v>
      </c>
      <c r="G109" s="195">
        <f t="shared" si="2"/>
        <v>16500</v>
      </c>
      <c r="H109" s="278">
        <v>42426</v>
      </c>
      <c r="I109" s="167" t="s">
        <v>381</v>
      </c>
      <c r="K109" s="71"/>
      <c r="L109" s="71"/>
      <c r="M109" s="71"/>
      <c r="N109" s="199"/>
    </row>
    <row r="110" spans="1:14" x14ac:dyDescent="0.25">
      <c r="A110" s="296" t="s">
        <v>395</v>
      </c>
      <c r="B110" s="627" t="s">
        <v>473</v>
      </c>
      <c r="C110" s="298">
        <v>42420</v>
      </c>
      <c r="D110" s="273">
        <f t="shared" si="3"/>
        <v>2639</v>
      </c>
      <c r="E110" s="280">
        <v>11.9</v>
      </c>
      <c r="F110" s="73">
        <v>38</v>
      </c>
      <c r="G110" s="195">
        <f t="shared" si="2"/>
        <v>452.2</v>
      </c>
      <c r="H110" s="278">
        <v>42426</v>
      </c>
      <c r="I110" s="167" t="s">
        <v>381</v>
      </c>
      <c r="K110" s="71"/>
      <c r="L110" s="71"/>
      <c r="M110" s="71"/>
      <c r="N110" s="199"/>
    </row>
    <row r="111" spans="1:14" x14ac:dyDescent="0.25">
      <c r="A111" s="296" t="s">
        <v>395</v>
      </c>
      <c r="B111" s="627" t="s">
        <v>474</v>
      </c>
      <c r="C111" s="298">
        <v>42426</v>
      </c>
      <c r="D111" s="273">
        <f t="shared" si="3"/>
        <v>2640</v>
      </c>
      <c r="E111" s="280">
        <v>88.88</v>
      </c>
      <c r="F111" s="73">
        <v>64</v>
      </c>
      <c r="G111" s="195">
        <f t="shared" si="2"/>
        <v>5688.32</v>
      </c>
      <c r="H111" s="630">
        <v>42432</v>
      </c>
      <c r="I111" s="631" t="s">
        <v>381</v>
      </c>
      <c r="J111" s="71" t="s">
        <v>475</v>
      </c>
      <c r="K111" s="71"/>
      <c r="L111" s="71"/>
      <c r="M111" s="71"/>
      <c r="N111" s="199"/>
    </row>
    <row r="112" spans="1:14" x14ac:dyDescent="0.25">
      <c r="A112" s="296" t="s">
        <v>395</v>
      </c>
      <c r="B112" s="627" t="s">
        <v>476</v>
      </c>
      <c r="C112" s="298">
        <v>42427</v>
      </c>
      <c r="D112" s="273">
        <f t="shared" si="3"/>
        <v>2641</v>
      </c>
      <c r="E112" s="280">
        <v>16.28</v>
      </c>
      <c r="F112" s="73">
        <v>46</v>
      </c>
      <c r="G112" s="195">
        <f t="shared" si="2"/>
        <v>748.88000000000011</v>
      </c>
      <c r="H112" s="630">
        <v>42432</v>
      </c>
      <c r="I112" s="631" t="s">
        <v>381</v>
      </c>
      <c r="J112" s="71" t="s">
        <v>477</v>
      </c>
      <c r="K112" s="71"/>
      <c r="L112" s="71"/>
      <c r="M112" s="71"/>
      <c r="N112" s="199"/>
    </row>
    <row r="113" spans="1:14" x14ac:dyDescent="0.25">
      <c r="A113" s="296" t="s">
        <v>386</v>
      </c>
      <c r="B113" s="627" t="s">
        <v>387</v>
      </c>
      <c r="C113" s="298">
        <v>42426</v>
      </c>
      <c r="D113" s="273">
        <f t="shared" si="3"/>
        <v>2642</v>
      </c>
      <c r="E113" s="280">
        <v>971.8</v>
      </c>
      <c r="F113" s="73">
        <v>68</v>
      </c>
      <c r="G113" s="195">
        <f t="shared" si="2"/>
        <v>66082.399999999994</v>
      </c>
      <c r="H113" s="278">
        <v>42426</v>
      </c>
      <c r="I113" s="167" t="s">
        <v>381</v>
      </c>
      <c r="K113" s="71"/>
      <c r="L113" s="71"/>
      <c r="M113" s="71"/>
      <c r="N113" s="199"/>
    </row>
    <row r="114" spans="1:14" x14ac:dyDescent="0.25">
      <c r="A114" s="296" t="s">
        <v>382</v>
      </c>
      <c r="B114" s="627" t="s">
        <v>478</v>
      </c>
      <c r="C114" s="298">
        <v>42426</v>
      </c>
      <c r="D114" s="273">
        <f t="shared" si="3"/>
        <v>2643</v>
      </c>
      <c r="E114" s="280">
        <v>7557</v>
      </c>
      <c r="F114" s="73">
        <v>1</v>
      </c>
      <c r="G114" s="195">
        <f t="shared" si="2"/>
        <v>7557</v>
      </c>
      <c r="H114" s="278">
        <v>42426</v>
      </c>
      <c r="I114" s="167" t="s">
        <v>381</v>
      </c>
      <c r="K114" s="71"/>
      <c r="L114" s="71"/>
      <c r="M114" s="71"/>
      <c r="N114" s="199"/>
    </row>
    <row r="115" spans="1:14" x14ac:dyDescent="0.25">
      <c r="A115" s="296" t="s">
        <v>479</v>
      </c>
      <c r="B115" s="627" t="s">
        <v>480</v>
      </c>
      <c r="C115" s="298">
        <v>42427</v>
      </c>
      <c r="D115" s="273">
        <f t="shared" si="3"/>
        <v>2644</v>
      </c>
      <c r="E115" s="280">
        <v>7.7</v>
      </c>
      <c r="F115" s="73">
        <v>38</v>
      </c>
      <c r="G115" s="195">
        <f t="shared" si="2"/>
        <v>292.60000000000002</v>
      </c>
      <c r="H115" s="278">
        <v>42427</v>
      </c>
      <c r="I115" s="167" t="s">
        <v>381</v>
      </c>
      <c r="K115" s="71"/>
      <c r="L115" s="71"/>
      <c r="M115" s="71"/>
      <c r="N115" s="199"/>
    </row>
    <row r="116" spans="1:14" x14ac:dyDescent="0.25">
      <c r="A116" s="296" t="s">
        <v>395</v>
      </c>
      <c r="B116" s="626" t="s">
        <v>398</v>
      </c>
      <c r="C116" s="272">
        <v>42429</v>
      </c>
      <c r="D116" s="273">
        <f t="shared" si="3"/>
        <v>2645</v>
      </c>
      <c r="E116" s="280">
        <v>21807.4</v>
      </c>
      <c r="F116" s="73">
        <v>1</v>
      </c>
      <c r="G116" s="195">
        <f t="shared" si="2"/>
        <v>21807.4</v>
      </c>
      <c r="H116" s="630">
        <v>42433</v>
      </c>
      <c r="I116" s="631" t="s">
        <v>381</v>
      </c>
      <c r="K116" s="71"/>
      <c r="L116" s="71"/>
      <c r="M116" s="71"/>
      <c r="N116" s="199"/>
    </row>
    <row r="117" spans="1:14" x14ac:dyDescent="0.25">
      <c r="A117" s="296" t="s">
        <v>386</v>
      </c>
      <c r="B117" s="626" t="s">
        <v>435</v>
      </c>
      <c r="C117" s="272">
        <v>42427</v>
      </c>
      <c r="D117" s="273">
        <f t="shared" si="3"/>
        <v>2646</v>
      </c>
      <c r="E117" s="280">
        <v>1137.4000000000001</v>
      </c>
      <c r="F117" s="73">
        <v>68</v>
      </c>
      <c r="G117" s="195">
        <f t="shared" si="2"/>
        <v>77343.200000000012</v>
      </c>
      <c r="H117" s="278">
        <v>42427</v>
      </c>
      <c r="I117" s="167" t="s">
        <v>381</v>
      </c>
      <c r="K117" s="71"/>
      <c r="L117" s="71"/>
      <c r="M117" s="71"/>
      <c r="N117" s="199"/>
    </row>
    <row r="118" spans="1:14" x14ac:dyDescent="0.25">
      <c r="A118" s="296" t="s">
        <v>382</v>
      </c>
      <c r="B118" s="626" t="s">
        <v>481</v>
      </c>
      <c r="C118" s="272">
        <v>42429</v>
      </c>
      <c r="D118" s="273">
        <f t="shared" si="3"/>
        <v>2647</v>
      </c>
      <c r="E118" s="280">
        <v>9496.6</v>
      </c>
      <c r="F118" s="73">
        <v>1</v>
      </c>
      <c r="G118" s="195">
        <f t="shared" si="2"/>
        <v>9496.6</v>
      </c>
      <c r="H118" s="278">
        <v>42429</v>
      </c>
      <c r="I118" s="167" t="s">
        <v>381</v>
      </c>
      <c r="K118" s="71"/>
      <c r="L118" s="71"/>
      <c r="M118" s="71"/>
      <c r="N118" s="199"/>
    </row>
    <row r="119" spans="1:14" x14ac:dyDescent="0.25">
      <c r="A119" s="296" t="s">
        <v>386</v>
      </c>
      <c r="B119" s="626" t="s">
        <v>435</v>
      </c>
      <c r="C119" s="272">
        <v>42429</v>
      </c>
      <c r="D119" s="273">
        <f t="shared" si="3"/>
        <v>2648</v>
      </c>
      <c r="E119" s="280">
        <v>2053.3000000000002</v>
      </c>
      <c r="F119" s="73">
        <v>68</v>
      </c>
      <c r="G119" s="195">
        <f t="shared" si="2"/>
        <v>139624.40000000002</v>
      </c>
      <c r="H119" s="630">
        <v>42430</v>
      </c>
      <c r="I119" s="631" t="s">
        <v>381</v>
      </c>
      <c r="K119" s="71"/>
      <c r="L119" s="71"/>
      <c r="M119" s="71"/>
      <c r="N119" s="199"/>
    </row>
    <row r="120" spans="1:14" x14ac:dyDescent="0.25">
      <c r="A120" s="296" t="s">
        <v>426</v>
      </c>
      <c r="B120" s="626" t="s">
        <v>396</v>
      </c>
      <c r="C120" s="272">
        <v>42429</v>
      </c>
      <c r="D120" s="273">
        <f t="shared" si="3"/>
        <v>2649</v>
      </c>
      <c r="E120" s="280">
        <v>69.7</v>
      </c>
      <c r="F120" s="73">
        <v>45</v>
      </c>
      <c r="G120" s="195">
        <f t="shared" si="2"/>
        <v>3136.5</v>
      </c>
      <c r="H120" s="630">
        <v>42438</v>
      </c>
      <c r="I120" s="631" t="s">
        <v>381</v>
      </c>
      <c r="J120" s="71" t="s">
        <v>482</v>
      </c>
      <c r="K120" s="71"/>
      <c r="L120" s="71"/>
      <c r="M120" s="71"/>
      <c r="N120" s="199"/>
    </row>
    <row r="121" spans="1:14" x14ac:dyDescent="0.25">
      <c r="A121" s="296" t="s">
        <v>441</v>
      </c>
      <c r="B121" s="626" t="s">
        <v>442</v>
      </c>
      <c r="C121" s="272">
        <v>42429</v>
      </c>
      <c r="D121" s="273">
        <f t="shared" si="3"/>
        <v>2650</v>
      </c>
      <c r="E121" s="280">
        <v>40.6</v>
      </c>
      <c r="F121" s="73">
        <v>66</v>
      </c>
      <c r="G121" s="195">
        <f>F121*E121+24.5*57</f>
        <v>4076.1</v>
      </c>
      <c r="H121" s="278">
        <v>42429</v>
      </c>
      <c r="I121" s="167" t="s">
        <v>381</v>
      </c>
      <c r="K121" s="71"/>
      <c r="L121" s="71"/>
      <c r="M121" s="71"/>
      <c r="N121" s="199"/>
    </row>
    <row r="122" spans="1:14" x14ac:dyDescent="0.25">
      <c r="A122" s="296" t="s">
        <v>418</v>
      </c>
      <c r="B122" s="626" t="s">
        <v>483</v>
      </c>
      <c r="C122" s="272">
        <v>42429</v>
      </c>
      <c r="D122" s="273">
        <f t="shared" si="3"/>
        <v>2651</v>
      </c>
      <c r="E122" s="280">
        <v>10.7</v>
      </c>
      <c r="F122" s="73">
        <v>16</v>
      </c>
      <c r="G122" s="195">
        <f t="shared" si="2"/>
        <v>171.2</v>
      </c>
      <c r="H122" s="630">
        <v>42430</v>
      </c>
      <c r="I122" s="631" t="s">
        <v>381</v>
      </c>
      <c r="K122" s="71"/>
      <c r="L122" s="71"/>
      <c r="M122" s="71"/>
      <c r="N122" s="199"/>
    </row>
    <row r="123" spans="1:14" x14ac:dyDescent="0.25">
      <c r="A123" s="296"/>
      <c r="B123" s="626"/>
      <c r="C123" s="272"/>
      <c r="D123" s="273">
        <f t="shared" si="3"/>
        <v>2652</v>
      </c>
      <c r="E123" s="280"/>
      <c r="F123" s="73"/>
      <c r="G123" s="195">
        <f t="shared" si="2"/>
        <v>0</v>
      </c>
      <c r="H123" s="278"/>
      <c r="K123" s="71"/>
      <c r="L123" s="71"/>
      <c r="M123" s="71"/>
      <c r="N123" s="199"/>
    </row>
    <row r="124" spans="1:14" x14ac:dyDescent="0.25">
      <c r="A124" s="294"/>
      <c r="B124" s="632"/>
      <c r="C124" s="295"/>
      <c r="D124" s="273"/>
      <c r="E124" s="280"/>
      <c r="F124" s="73"/>
      <c r="G124" s="195">
        <f t="shared" si="2"/>
        <v>0</v>
      </c>
      <c r="H124" s="278"/>
      <c r="L124" s="199"/>
      <c r="M124" s="199"/>
      <c r="N124" s="199"/>
    </row>
    <row r="125" spans="1:14" ht="15.75" thickBot="1" x14ac:dyDescent="0.3">
      <c r="A125" s="294"/>
      <c r="B125" s="632"/>
      <c r="C125" s="295"/>
      <c r="D125" s="315"/>
      <c r="E125" s="316"/>
      <c r="F125" s="73"/>
      <c r="G125" s="195">
        <f t="shared" si="2"/>
        <v>0</v>
      </c>
      <c r="H125" s="317"/>
      <c r="L125" s="199"/>
      <c r="M125" s="199"/>
      <c r="N125" s="199"/>
    </row>
    <row r="126" spans="1:14" ht="19.5" thickBot="1" x14ac:dyDescent="0.35">
      <c r="A126" s="318"/>
      <c r="B126" s="626"/>
      <c r="C126" s="272"/>
      <c r="D126" s="319"/>
      <c r="E126" s="704" t="s">
        <v>30</v>
      </c>
      <c r="F126" s="705"/>
      <c r="G126" s="204">
        <f>SUM(G29:G125)</f>
        <v>2011643.5559999996</v>
      </c>
      <c r="H126" s="320"/>
      <c r="J126" s="199"/>
    </row>
    <row r="127" spans="1:14" x14ac:dyDescent="0.25">
      <c r="A127" s="318"/>
      <c r="B127" s="626"/>
      <c r="C127" s="272"/>
      <c r="D127" s="319"/>
      <c r="E127" s="316"/>
      <c r="F127" s="321"/>
      <c r="G127" s="39"/>
      <c r="H127" s="320"/>
      <c r="J127" s="199"/>
    </row>
    <row r="128" spans="1:14" x14ac:dyDescent="0.25">
      <c r="A128" s="318"/>
      <c r="B128" s="626"/>
      <c r="C128" s="272"/>
      <c r="D128" s="319"/>
      <c r="E128" s="316"/>
      <c r="F128" s="321"/>
      <c r="G128" s="39"/>
      <c r="H128" s="320"/>
      <c r="J128" s="199"/>
    </row>
    <row r="129" spans="1:11" x14ac:dyDescent="0.25">
      <c r="A129" s="318"/>
      <c r="B129" s="626"/>
      <c r="C129" s="272"/>
      <c r="D129" s="319"/>
      <c r="E129" s="316"/>
      <c r="F129" s="321"/>
      <c r="G129" s="39"/>
      <c r="H129" s="320"/>
      <c r="J129" s="199"/>
    </row>
    <row r="130" spans="1:11" ht="18.75" x14ac:dyDescent="0.25">
      <c r="A130" s="318"/>
      <c r="B130" s="626"/>
      <c r="C130" s="272"/>
      <c r="D130" s="322"/>
      <c r="E130" s="323"/>
      <c r="F130" s="324"/>
      <c r="G130" s="325"/>
      <c r="H130" s="320"/>
      <c r="J130" s="199"/>
    </row>
    <row r="131" spans="1:11" ht="18.75" x14ac:dyDescent="0.25">
      <c r="A131" s="318"/>
      <c r="B131" s="626"/>
      <c r="C131" s="272"/>
      <c r="D131" s="322"/>
      <c r="E131" s="323"/>
      <c r="F131" s="324"/>
      <c r="G131" s="325"/>
      <c r="H131" s="320"/>
      <c r="J131" s="199"/>
    </row>
    <row r="132" spans="1:11" x14ac:dyDescent="0.25">
      <c r="A132" s="318"/>
      <c r="B132" s="626"/>
      <c r="C132" s="272"/>
      <c r="D132" s="322"/>
      <c r="E132" s="326"/>
      <c r="F132" s="327"/>
      <c r="G132" s="328"/>
      <c r="H132" s="320"/>
      <c r="J132" s="199"/>
      <c r="K132"/>
    </row>
    <row r="133" spans="1:11" x14ac:dyDescent="0.25">
      <c r="A133" s="318"/>
      <c r="B133" s="626"/>
      <c r="C133" s="272"/>
      <c r="D133" s="322"/>
      <c r="E133" s="326"/>
      <c r="F133" s="327"/>
      <c r="G133" s="328"/>
      <c r="H133" s="320"/>
      <c r="J133" s="199"/>
      <c r="K133"/>
    </row>
    <row r="134" spans="1:11" x14ac:dyDescent="0.25">
      <c r="A134" s="318"/>
      <c r="B134" s="626"/>
      <c r="C134" s="272"/>
      <c r="D134" s="322"/>
      <c r="E134" s="326"/>
      <c r="F134" s="327"/>
      <c r="G134" s="328"/>
      <c r="H134" s="320"/>
      <c r="J134" s="199"/>
      <c r="K134"/>
    </row>
    <row r="135" spans="1:11" x14ac:dyDescent="0.25">
      <c r="A135" s="318"/>
      <c r="B135" s="626"/>
      <c r="C135" s="272"/>
      <c r="D135" s="322"/>
      <c r="E135" s="326"/>
      <c r="F135" s="327"/>
      <c r="G135" s="328"/>
      <c r="H135" s="320"/>
      <c r="J135" s="199"/>
      <c r="K135"/>
    </row>
    <row r="136" spans="1:11" x14ac:dyDescent="0.25">
      <c r="A136" s="318"/>
      <c r="B136" s="626"/>
      <c r="C136" s="272"/>
      <c r="D136" s="322"/>
      <c r="E136" s="326"/>
      <c r="F136" s="327"/>
      <c r="G136" s="328"/>
      <c r="H136" s="320"/>
      <c r="J136" s="199"/>
      <c r="K136"/>
    </row>
    <row r="137" spans="1:11" x14ac:dyDescent="0.25">
      <c r="A137" s="318"/>
      <c r="B137" s="626"/>
      <c r="C137" s="272"/>
      <c r="D137" s="322"/>
      <c r="E137" s="326"/>
      <c r="F137" s="327"/>
      <c r="G137" s="328"/>
      <c r="H137" s="320"/>
      <c r="J137" s="199"/>
      <c r="K137"/>
    </row>
    <row r="138" spans="1:11" x14ac:dyDescent="0.25">
      <c r="A138" s="318"/>
      <c r="B138" s="626"/>
      <c r="C138" s="272"/>
      <c r="D138" s="322"/>
      <c r="E138" s="326"/>
      <c r="F138" s="327"/>
      <c r="G138" s="328"/>
      <c r="H138" s="320"/>
      <c r="J138" s="199"/>
      <c r="K138"/>
    </row>
    <row r="139" spans="1:11" x14ac:dyDescent="0.25">
      <c r="A139" s="318"/>
      <c r="B139" s="633"/>
      <c r="C139" s="272"/>
      <c r="D139" s="330"/>
      <c r="E139" s="331"/>
      <c r="F139" s="332"/>
      <c r="G139" s="39"/>
      <c r="H139" s="320"/>
      <c r="J139" s="199"/>
      <c r="K139"/>
    </row>
    <row r="140" spans="1:11" x14ac:dyDescent="0.25">
      <c r="A140" s="318"/>
      <c r="B140" s="633"/>
      <c r="C140" s="272"/>
      <c r="D140" s="330"/>
      <c r="E140" s="331"/>
      <c r="F140" s="332"/>
      <c r="G140" s="39"/>
      <c r="H140" s="320"/>
      <c r="J140" s="199"/>
      <c r="K140"/>
    </row>
    <row r="141" spans="1:11" x14ac:dyDescent="0.25">
      <c r="A141" s="318"/>
      <c r="B141" s="633"/>
      <c r="C141" s="272"/>
      <c r="D141" s="330"/>
      <c r="E141" s="331"/>
      <c r="F141" s="332"/>
      <c r="G141" s="39"/>
      <c r="H141" s="320"/>
      <c r="J141" s="199"/>
      <c r="K141"/>
    </row>
    <row r="142" spans="1:11" x14ac:dyDescent="0.25">
      <c r="A142" s="318"/>
      <c r="B142" s="633"/>
      <c r="C142" s="272"/>
      <c r="D142" s="330"/>
      <c r="E142" s="331"/>
      <c r="F142" s="332"/>
      <c r="G142" s="39"/>
      <c r="H142" s="320"/>
      <c r="J142" s="199"/>
      <c r="K142"/>
    </row>
    <row r="143" spans="1:11" x14ac:dyDescent="0.25">
      <c r="A143" s="318"/>
      <c r="B143" s="633"/>
      <c r="C143" s="272"/>
      <c r="D143" s="330"/>
      <c r="E143" s="331"/>
      <c r="F143" s="332"/>
      <c r="G143" s="39"/>
      <c r="H143" s="320"/>
      <c r="J143" s="199"/>
      <c r="K143"/>
    </row>
    <row r="144" spans="1:11" x14ac:dyDescent="0.25">
      <c r="A144" s="318"/>
      <c r="B144" s="633"/>
      <c r="C144" s="272"/>
      <c r="D144" s="330"/>
      <c r="E144" s="331"/>
      <c r="F144" s="332"/>
      <c r="G144" s="39"/>
      <c r="H144" s="320"/>
      <c r="J144" s="199"/>
      <c r="K144"/>
    </row>
    <row r="145" spans="1:11" x14ac:dyDescent="0.25">
      <c r="A145" s="318"/>
      <c r="B145" s="633"/>
      <c r="C145" s="272"/>
      <c r="D145" s="330"/>
      <c r="E145" s="331"/>
      <c r="F145" s="332"/>
      <c r="G145" s="39"/>
      <c r="H145" s="320"/>
      <c r="J145" s="199"/>
      <c r="K145"/>
    </row>
    <row r="146" spans="1:11" x14ac:dyDescent="0.25">
      <c r="A146" s="318"/>
      <c r="B146" s="633"/>
      <c r="C146" s="272"/>
      <c r="D146" s="330"/>
      <c r="E146" s="331"/>
      <c r="F146" s="332"/>
      <c r="G146" s="39"/>
      <c r="H146" s="320"/>
      <c r="J146" s="199"/>
      <c r="K146"/>
    </row>
    <row r="147" spans="1:11" x14ac:dyDescent="0.25">
      <c r="A147" s="318"/>
      <c r="B147" s="633"/>
      <c r="C147" s="272"/>
      <c r="D147" s="330"/>
      <c r="E147" s="331"/>
      <c r="F147" s="332"/>
      <c r="G147" s="39"/>
      <c r="H147" s="320"/>
      <c r="J147" s="199"/>
      <c r="K147"/>
    </row>
    <row r="148" spans="1:11" x14ac:dyDescent="0.25">
      <c r="A148" s="318"/>
      <c r="B148" s="633"/>
      <c r="C148" s="272"/>
      <c r="D148" s="330"/>
      <c r="E148" s="331"/>
      <c r="F148" s="332"/>
      <c r="G148" s="39"/>
      <c r="H148" s="320"/>
      <c r="J148" s="199"/>
      <c r="K148"/>
    </row>
    <row r="149" spans="1:11" x14ac:dyDescent="0.25">
      <c r="A149" s="318"/>
      <c r="B149" s="633"/>
      <c r="C149" s="272"/>
      <c r="D149" s="330"/>
      <c r="E149" s="333"/>
      <c r="F149" s="334"/>
      <c r="G149" s="39"/>
      <c r="H149" s="320"/>
      <c r="J149" s="199"/>
      <c r="K149"/>
    </row>
    <row r="150" spans="1:11" x14ac:dyDescent="0.25">
      <c r="A150" s="162"/>
      <c r="B150" s="633"/>
      <c r="C150" s="634"/>
      <c r="D150" s="330"/>
      <c r="E150" s="333"/>
      <c r="F150" s="334"/>
      <c r="G150" s="39"/>
      <c r="H150" s="320"/>
      <c r="J150" s="199"/>
      <c r="K150"/>
    </row>
    <row r="151" spans="1:11" x14ac:dyDescent="0.25">
      <c r="B151" s="633"/>
      <c r="C151" s="634"/>
      <c r="D151" s="330"/>
      <c r="E151" s="333"/>
      <c r="F151" s="334"/>
      <c r="G151" s="39"/>
      <c r="H151" s="320"/>
      <c r="J151" s="199"/>
      <c r="K151"/>
    </row>
    <row r="152" spans="1:11" x14ac:dyDescent="0.25">
      <c r="B152" s="633"/>
      <c r="C152" s="634"/>
      <c r="D152" s="330"/>
      <c r="E152" s="333"/>
      <c r="F152" s="334"/>
      <c r="G152" s="39"/>
      <c r="H152" s="320"/>
      <c r="J152" s="199"/>
      <c r="K152"/>
    </row>
    <row r="153" spans="1:11" x14ac:dyDescent="0.25">
      <c r="B153" s="633"/>
      <c r="C153" s="634"/>
      <c r="D153" s="330"/>
      <c r="E153" s="333"/>
      <c r="F153" s="334"/>
      <c r="G153" s="39"/>
      <c r="H153" s="320"/>
      <c r="J153" s="199"/>
      <c r="K153"/>
    </row>
    <row r="154" spans="1:11" x14ac:dyDescent="0.25">
      <c r="B154" s="633"/>
      <c r="C154" s="634"/>
      <c r="D154" s="330"/>
      <c r="E154" s="333"/>
      <c r="F154" s="334"/>
      <c r="G154" s="39"/>
      <c r="H154" s="320"/>
      <c r="J154" s="199"/>
      <c r="K154"/>
    </row>
    <row r="155" spans="1:11" x14ac:dyDescent="0.25">
      <c r="A155" s="336"/>
      <c r="B155" s="633"/>
      <c r="C155" s="634"/>
      <c r="D155" s="330"/>
      <c r="E155" s="333"/>
      <c r="F155" s="334"/>
      <c r="G155" s="196"/>
      <c r="H155" s="320"/>
      <c r="J155" s="199"/>
      <c r="K155"/>
    </row>
    <row r="156" spans="1:11" x14ac:dyDescent="0.25">
      <c r="A156" s="161"/>
      <c r="B156" s="633"/>
      <c r="C156" s="634"/>
      <c r="D156" s="330"/>
      <c r="E156" s="333"/>
      <c r="F156" s="334"/>
      <c r="G156" s="337"/>
      <c r="H156" s="320"/>
      <c r="J156" s="199"/>
      <c r="K156"/>
    </row>
    <row r="157" spans="1:11" x14ac:dyDescent="0.25">
      <c r="A157" s="161"/>
      <c r="B157" s="626"/>
      <c r="C157" s="634"/>
      <c r="D157" s="338"/>
      <c r="E157" s="316"/>
      <c r="F157" s="321"/>
      <c r="G157" s="337"/>
      <c r="H157" s="320"/>
      <c r="J157" s="199"/>
      <c r="K157"/>
    </row>
    <row r="158" spans="1:11" x14ac:dyDescent="0.25">
      <c r="A158" s="161"/>
      <c r="B158" s="626"/>
      <c r="C158" s="634"/>
      <c r="D158" s="338"/>
      <c r="E158" s="316"/>
      <c r="F158" s="321"/>
      <c r="G158" s="337"/>
      <c r="H158" s="320"/>
      <c r="J158" s="199"/>
      <c r="K158"/>
    </row>
    <row r="159" spans="1:11" x14ac:dyDescent="0.25">
      <c r="A159" s="161"/>
      <c r="B159" s="626"/>
      <c r="C159" s="634"/>
      <c r="D159" s="338"/>
      <c r="E159" s="316"/>
      <c r="F159" s="321"/>
      <c r="G159" s="337"/>
      <c r="H159" s="320"/>
      <c r="J159" s="199"/>
      <c r="K159"/>
    </row>
    <row r="160" spans="1:11" x14ac:dyDescent="0.25">
      <c r="A160" s="161"/>
      <c r="B160" s="626"/>
      <c r="C160" s="634"/>
      <c r="D160" s="338"/>
      <c r="E160" s="316"/>
      <c r="F160" s="321"/>
      <c r="G160" s="337"/>
      <c r="H160" s="320"/>
      <c r="J160" s="199"/>
      <c r="K160"/>
    </row>
    <row r="161" spans="1:11" x14ac:dyDescent="0.25">
      <c r="A161" s="161"/>
      <c r="B161" s="626"/>
      <c r="C161" s="634"/>
      <c r="D161" s="338"/>
      <c r="E161" s="316"/>
      <c r="F161" s="321"/>
      <c r="G161" s="337"/>
      <c r="H161" s="320"/>
      <c r="J161" s="199"/>
      <c r="K161"/>
    </row>
    <row r="162" spans="1:11" x14ac:dyDescent="0.25">
      <c r="A162" s="161"/>
      <c r="B162" s="626"/>
      <c r="C162" s="634"/>
      <c r="D162" s="338"/>
      <c r="E162" s="316"/>
      <c r="F162" s="321"/>
      <c r="G162" s="337"/>
      <c r="H162" s="320"/>
      <c r="J162" s="199"/>
      <c r="K162"/>
    </row>
    <row r="163" spans="1:11" x14ac:dyDescent="0.25">
      <c r="A163" s="161"/>
      <c r="B163" s="626"/>
      <c r="C163" s="634"/>
      <c r="D163" s="338"/>
      <c r="E163" s="316"/>
      <c r="F163" s="321"/>
      <c r="G163" s="337"/>
      <c r="H163" s="320"/>
      <c r="J163" s="199"/>
      <c r="K163"/>
    </row>
    <row r="177" spans="1:11" x14ac:dyDescent="0.25">
      <c r="A177"/>
      <c r="B177"/>
      <c r="C177"/>
      <c r="E177"/>
      <c r="F177"/>
      <c r="G177"/>
      <c r="H177"/>
      <c r="I177"/>
      <c r="J177"/>
      <c r="K177"/>
    </row>
    <row r="178" spans="1:11" x14ac:dyDescent="0.25">
      <c r="A178"/>
      <c r="B178"/>
      <c r="C178"/>
      <c r="E178"/>
      <c r="F178"/>
      <c r="G178"/>
      <c r="H178"/>
      <c r="I178"/>
      <c r="J178"/>
      <c r="K178"/>
    </row>
    <row r="179" spans="1:11" x14ac:dyDescent="0.25">
      <c r="A179"/>
      <c r="B179"/>
      <c r="C179"/>
      <c r="E179"/>
      <c r="F179"/>
      <c r="G179"/>
      <c r="H179"/>
      <c r="I179"/>
      <c r="J179"/>
      <c r="K179"/>
    </row>
    <row r="180" spans="1:11" x14ac:dyDescent="0.25">
      <c r="A180"/>
      <c r="B180"/>
      <c r="C180"/>
      <c r="E180"/>
      <c r="F180"/>
      <c r="G180"/>
      <c r="H180"/>
      <c r="I180"/>
      <c r="J180"/>
      <c r="K180"/>
    </row>
    <row r="181" spans="1:11" x14ac:dyDescent="0.25">
      <c r="A181"/>
      <c r="B181"/>
      <c r="C181"/>
      <c r="E181"/>
      <c r="F181"/>
      <c r="G181"/>
      <c r="H181"/>
      <c r="I181"/>
      <c r="J181"/>
      <c r="K181"/>
    </row>
    <row r="182" spans="1:11" x14ac:dyDescent="0.25">
      <c r="A182"/>
      <c r="B182"/>
      <c r="C182"/>
      <c r="E182"/>
      <c r="F182"/>
      <c r="G182"/>
      <c r="H182"/>
      <c r="I182"/>
      <c r="J182"/>
      <c r="K182"/>
    </row>
    <row r="183" spans="1:11" x14ac:dyDescent="0.25">
      <c r="A183"/>
      <c r="B183"/>
      <c r="C183"/>
      <c r="E183"/>
      <c r="F183"/>
      <c r="G183"/>
      <c r="H183"/>
      <c r="I183"/>
      <c r="J183"/>
      <c r="K183"/>
    </row>
    <row r="184" spans="1:11" x14ac:dyDescent="0.25">
      <c r="A184"/>
      <c r="B184"/>
      <c r="C184"/>
      <c r="E184"/>
      <c r="F184"/>
      <c r="G184"/>
      <c r="H184"/>
      <c r="I184"/>
      <c r="J184"/>
      <c r="K184"/>
    </row>
    <row r="185" spans="1:11" x14ac:dyDescent="0.25">
      <c r="A185"/>
      <c r="B185"/>
      <c r="C185"/>
      <c r="E185"/>
      <c r="F185"/>
      <c r="G185"/>
      <c r="H185"/>
      <c r="I185"/>
      <c r="J185"/>
      <c r="K185"/>
    </row>
    <row r="186" spans="1:11" x14ac:dyDescent="0.25">
      <c r="A186"/>
      <c r="B186"/>
      <c r="C186"/>
      <c r="E186"/>
      <c r="F186"/>
      <c r="G186"/>
      <c r="H186"/>
      <c r="I186"/>
      <c r="J186"/>
      <c r="K186"/>
    </row>
    <row r="187" spans="1:11" x14ac:dyDescent="0.25">
      <c r="A187"/>
      <c r="B187"/>
      <c r="C187"/>
      <c r="E187"/>
      <c r="F187"/>
      <c r="G187"/>
      <c r="H187"/>
      <c r="I187"/>
      <c r="J187"/>
      <c r="K187"/>
    </row>
    <row r="188" spans="1:11" x14ac:dyDescent="0.25">
      <c r="A188"/>
      <c r="B188"/>
      <c r="C188"/>
      <c r="E188"/>
      <c r="F188"/>
      <c r="G188"/>
      <c r="H188"/>
      <c r="I188"/>
      <c r="J188"/>
      <c r="K188"/>
    </row>
    <row r="189" spans="1:11" x14ac:dyDescent="0.25">
      <c r="A189"/>
      <c r="B189"/>
      <c r="C189"/>
      <c r="E189"/>
      <c r="F189"/>
      <c r="G189"/>
      <c r="H189"/>
      <c r="I189"/>
      <c r="J189"/>
      <c r="K189"/>
    </row>
    <row r="190" spans="1:11" x14ac:dyDescent="0.25">
      <c r="A190"/>
      <c r="B190"/>
      <c r="C190"/>
      <c r="E190"/>
      <c r="F190"/>
      <c r="G190"/>
      <c r="H190"/>
      <c r="I190"/>
      <c r="J190"/>
      <c r="K190"/>
    </row>
    <row r="191" spans="1:11" x14ac:dyDescent="0.25">
      <c r="A191"/>
      <c r="B191"/>
      <c r="C191"/>
      <c r="E191"/>
      <c r="F191"/>
      <c r="G191"/>
      <c r="H191"/>
      <c r="I191"/>
      <c r="J191"/>
      <c r="K191"/>
    </row>
    <row r="192" spans="1:11" x14ac:dyDescent="0.25">
      <c r="A192"/>
      <c r="B192"/>
      <c r="C192"/>
      <c r="E192"/>
      <c r="F192"/>
      <c r="G192"/>
      <c r="H192"/>
      <c r="I192"/>
      <c r="J192"/>
      <c r="K192"/>
    </row>
    <row r="193" spans="1:11" x14ac:dyDescent="0.25">
      <c r="A193"/>
      <c r="B193"/>
      <c r="C193"/>
      <c r="E193"/>
      <c r="F193"/>
      <c r="G193"/>
      <c r="H193"/>
      <c r="I193"/>
      <c r="J193"/>
      <c r="K193"/>
    </row>
    <row r="194" spans="1:11" x14ac:dyDescent="0.25">
      <c r="A194"/>
      <c r="B194"/>
      <c r="C194"/>
      <c r="E194"/>
      <c r="F194"/>
      <c r="G194"/>
      <c r="H194"/>
      <c r="I194"/>
      <c r="J194"/>
      <c r="K194"/>
    </row>
    <row r="195" spans="1:11" x14ac:dyDescent="0.25">
      <c r="A195"/>
      <c r="B195"/>
      <c r="C195"/>
      <c r="E195"/>
      <c r="F195"/>
      <c r="G195"/>
      <c r="H195"/>
      <c r="I195"/>
      <c r="J195"/>
      <c r="K195"/>
    </row>
    <row r="196" spans="1:11" x14ac:dyDescent="0.25">
      <c r="A196"/>
      <c r="B196"/>
      <c r="C196"/>
      <c r="E196"/>
      <c r="F196"/>
      <c r="G196"/>
      <c r="H196"/>
      <c r="I196"/>
      <c r="J196"/>
      <c r="K196"/>
    </row>
    <row r="197" spans="1:11" x14ac:dyDescent="0.25">
      <c r="A197"/>
      <c r="B197"/>
      <c r="C197"/>
      <c r="E197"/>
      <c r="F197"/>
      <c r="G197"/>
      <c r="H197"/>
      <c r="I197"/>
      <c r="J197"/>
      <c r="K197"/>
    </row>
    <row r="198" spans="1:11" x14ac:dyDescent="0.25">
      <c r="A198"/>
      <c r="B198"/>
      <c r="C198"/>
      <c r="E198"/>
      <c r="F198"/>
      <c r="G198"/>
      <c r="H198"/>
      <c r="I198"/>
      <c r="J198"/>
      <c r="K198"/>
    </row>
    <row r="199" spans="1:11" x14ac:dyDescent="0.25">
      <c r="A199"/>
      <c r="B199"/>
      <c r="C199"/>
      <c r="E199"/>
      <c r="F199"/>
      <c r="G199"/>
      <c r="H199"/>
      <c r="I199"/>
      <c r="J199"/>
      <c r="K199"/>
    </row>
    <row r="200" spans="1:11" x14ac:dyDescent="0.25">
      <c r="A200"/>
      <c r="B200"/>
      <c r="C200"/>
      <c r="E200"/>
      <c r="F200"/>
      <c r="G200"/>
      <c r="H200"/>
      <c r="I200"/>
      <c r="J200"/>
      <c r="K200"/>
    </row>
    <row r="201" spans="1:11" x14ac:dyDescent="0.25">
      <c r="A201"/>
      <c r="B201"/>
      <c r="C201"/>
      <c r="E201"/>
      <c r="F201"/>
      <c r="G201"/>
      <c r="H201"/>
      <c r="I201"/>
      <c r="J201"/>
      <c r="K201"/>
    </row>
    <row r="202" spans="1:11" x14ac:dyDescent="0.25">
      <c r="A202"/>
      <c r="B202"/>
      <c r="C202"/>
      <c r="E202"/>
      <c r="F202"/>
      <c r="G202"/>
      <c r="H202"/>
      <c r="I202"/>
      <c r="J202"/>
      <c r="K202"/>
    </row>
    <row r="203" spans="1:11" x14ac:dyDescent="0.25">
      <c r="A203"/>
      <c r="B203"/>
      <c r="C203"/>
      <c r="E203"/>
      <c r="F203"/>
      <c r="G203"/>
      <c r="H203"/>
      <c r="I203"/>
      <c r="J203"/>
      <c r="K203"/>
    </row>
    <row r="204" spans="1:11" x14ac:dyDescent="0.25">
      <c r="A204"/>
      <c r="B204"/>
      <c r="C204"/>
      <c r="E204"/>
      <c r="F204"/>
      <c r="G204"/>
      <c r="H204"/>
      <c r="I204"/>
      <c r="J204"/>
      <c r="K204"/>
    </row>
    <row r="205" spans="1:11" x14ac:dyDescent="0.25">
      <c r="A205"/>
      <c r="B205"/>
      <c r="C205"/>
      <c r="E205"/>
      <c r="F205"/>
      <c r="G205"/>
      <c r="H205"/>
      <c r="I205"/>
      <c r="J205"/>
      <c r="K205"/>
    </row>
    <row r="206" spans="1:11" x14ac:dyDescent="0.25">
      <c r="A206"/>
      <c r="B206"/>
      <c r="C206"/>
      <c r="E206"/>
      <c r="F206"/>
      <c r="G206"/>
      <c r="H206"/>
      <c r="I206"/>
      <c r="J206"/>
      <c r="K206"/>
    </row>
    <row r="207" spans="1:11" x14ac:dyDescent="0.25">
      <c r="A207"/>
      <c r="B207"/>
      <c r="C207"/>
      <c r="E207"/>
      <c r="F207"/>
      <c r="G207"/>
      <c r="H207"/>
      <c r="I207"/>
      <c r="J207"/>
      <c r="K207"/>
    </row>
    <row r="208" spans="1:11" x14ac:dyDescent="0.25">
      <c r="A208"/>
      <c r="B208"/>
      <c r="C208"/>
      <c r="E208"/>
      <c r="F208"/>
      <c r="G208"/>
      <c r="H208"/>
      <c r="I208"/>
      <c r="J208"/>
      <c r="K208"/>
    </row>
    <row r="209" spans="1:11" x14ac:dyDescent="0.25">
      <c r="A209"/>
      <c r="B209"/>
      <c r="C209"/>
      <c r="E209"/>
      <c r="F209"/>
      <c r="G209"/>
      <c r="H209"/>
      <c r="I209"/>
      <c r="J209"/>
      <c r="K209"/>
    </row>
    <row r="210" spans="1:11" x14ac:dyDescent="0.25">
      <c r="A210"/>
      <c r="B210"/>
      <c r="C210"/>
      <c r="E210"/>
      <c r="F210"/>
      <c r="G210"/>
      <c r="H210"/>
      <c r="I210"/>
      <c r="J210"/>
      <c r="K210"/>
    </row>
    <row r="211" spans="1:11" x14ac:dyDescent="0.25">
      <c r="A211"/>
      <c r="B211"/>
      <c r="C211"/>
      <c r="E211"/>
      <c r="F211"/>
      <c r="G211"/>
      <c r="H211"/>
      <c r="I211"/>
      <c r="J211"/>
      <c r="K211"/>
    </row>
    <row r="212" spans="1:11" x14ac:dyDescent="0.25">
      <c r="A212"/>
      <c r="B212"/>
      <c r="C212"/>
      <c r="E212"/>
      <c r="F212"/>
      <c r="G212"/>
      <c r="H212"/>
      <c r="I212"/>
      <c r="J212"/>
      <c r="K212"/>
    </row>
    <row r="213" spans="1:11" x14ac:dyDescent="0.25">
      <c r="A213"/>
      <c r="B213"/>
      <c r="C213"/>
      <c r="E213"/>
      <c r="F213"/>
      <c r="G213"/>
      <c r="H213"/>
      <c r="I213"/>
      <c r="J213"/>
      <c r="K213"/>
    </row>
    <row r="214" spans="1:11" x14ac:dyDescent="0.25">
      <c r="A214"/>
      <c r="B214"/>
      <c r="C214"/>
      <c r="E214"/>
      <c r="F214"/>
      <c r="G214"/>
      <c r="H214"/>
      <c r="I214"/>
      <c r="J214"/>
      <c r="K214"/>
    </row>
    <row r="215" spans="1:11" x14ac:dyDescent="0.25">
      <c r="A215"/>
      <c r="B215"/>
      <c r="C215"/>
      <c r="E215"/>
      <c r="F215"/>
      <c r="G215"/>
      <c r="H215"/>
      <c r="I215"/>
      <c r="J215"/>
      <c r="K215"/>
    </row>
    <row r="216" spans="1:11" x14ac:dyDescent="0.25">
      <c r="A216"/>
      <c r="B216"/>
      <c r="C216"/>
      <c r="E216"/>
      <c r="F216"/>
      <c r="G216"/>
      <c r="H216"/>
      <c r="I216"/>
      <c r="J216"/>
      <c r="K216"/>
    </row>
    <row r="217" spans="1:11" x14ac:dyDescent="0.25">
      <c r="A217"/>
      <c r="B217"/>
      <c r="C217"/>
      <c r="E217"/>
      <c r="F217"/>
      <c r="G217"/>
      <c r="H217"/>
      <c r="I217"/>
      <c r="J217"/>
      <c r="K217"/>
    </row>
    <row r="218" spans="1:11" x14ac:dyDescent="0.25">
      <c r="A218"/>
      <c r="B218"/>
      <c r="C218"/>
      <c r="E218"/>
      <c r="F218"/>
      <c r="G218"/>
      <c r="H218"/>
      <c r="I218"/>
      <c r="J218"/>
      <c r="K218"/>
    </row>
    <row r="219" spans="1:11" x14ac:dyDescent="0.25">
      <c r="A219"/>
      <c r="B219"/>
      <c r="C219"/>
      <c r="E219"/>
      <c r="F219"/>
      <c r="G219"/>
      <c r="H219"/>
      <c r="I219"/>
      <c r="J219"/>
      <c r="K219"/>
    </row>
    <row r="220" spans="1:11" x14ac:dyDescent="0.25">
      <c r="A220"/>
      <c r="B220"/>
      <c r="C220"/>
      <c r="E220"/>
      <c r="F220"/>
      <c r="G220"/>
      <c r="H220"/>
      <c r="I220"/>
      <c r="J220"/>
      <c r="K220"/>
    </row>
    <row r="221" spans="1:11" x14ac:dyDescent="0.25">
      <c r="A221"/>
      <c r="B221"/>
      <c r="C221"/>
      <c r="E221"/>
      <c r="F221"/>
      <c r="G221"/>
      <c r="H221"/>
      <c r="I221"/>
      <c r="J221"/>
      <c r="K221"/>
    </row>
    <row r="222" spans="1:11" x14ac:dyDescent="0.25">
      <c r="A222"/>
      <c r="B222"/>
      <c r="C222"/>
      <c r="E222"/>
      <c r="F222"/>
      <c r="G222"/>
      <c r="H222"/>
      <c r="I222"/>
      <c r="J222"/>
      <c r="K222"/>
    </row>
    <row r="223" spans="1:11" x14ac:dyDescent="0.25">
      <c r="A223"/>
      <c r="B223"/>
      <c r="C223"/>
      <c r="E223"/>
      <c r="F223"/>
      <c r="G223"/>
      <c r="H223"/>
      <c r="I223"/>
      <c r="J223"/>
      <c r="K223"/>
    </row>
    <row r="224" spans="1:11" x14ac:dyDescent="0.25">
      <c r="A224"/>
      <c r="B224"/>
      <c r="C224"/>
      <c r="E224"/>
      <c r="F224"/>
      <c r="G224"/>
      <c r="H224"/>
      <c r="I224"/>
      <c r="J224"/>
      <c r="K224"/>
    </row>
    <row r="225" spans="1:11" x14ac:dyDescent="0.25">
      <c r="A225"/>
      <c r="B225"/>
      <c r="C225"/>
      <c r="E225"/>
      <c r="F225"/>
      <c r="G225"/>
      <c r="H225"/>
      <c r="I225"/>
      <c r="J225"/>
      <c r="K225"/>
    </row>
    <row r="226" spans="1:11" x14ac:dyDescent="0.25">
      <c r="A226"/>
      <c r="B226"/>
      <c r="C226"/>
      <c r="E226"/>
      <c r="F226"/>
      <c r="G226"/>
      <c r="H226"/>
      <c r="I226"/>
      <c r="J226"/>
      <c r="K226"/>
    </row>
    <row r="227" spans="1:11" x14ac:dyDescent="0.25">
      <c r="A227"/>
      <c r="B227"/>
      <c r="C227"/>
      <c r="E227"/>
      <c r="F227"/>
      <c r="G227"/>
      <c r="H227"/>
      <c r="I227"/>
      <c r="J227"/>
      <c r="K227"/>
    </row>
    <row r="228" spans="1:11" x14ac:dyDescent="0.25">
      <c r="A228"/>
      <c r="B228"/>
      <c r="C228"/>
      <c r="E228"/>
      <c r="F228"/>
      <c r="G228"/>
      <c r="H228"/>
      <c r="I228"/>
      <c r="J228"/>
      <c r="K228"/>
    </row>
    <row r="229" spans="1:11" x14ac:dyDescent="0.25">
      <c r="A229"/>
      <c r="B229"/>
      <c r="C229"/>
      <c r="E229"/>
      <c r="F229"/>
      <c r="G229"/>
      <c r="H229"/>
      <c r="I229"/>
      <c r="J229"/>
      <c r="K229"/>
    </row>
    <row r="230" spans="1:11" x14ac:dyDescent="0.25">
      <c r="A230"/>
      <c r="B230"/>
      <c r="C230"/>
      <c r="E230"/>
      <c r="F230"/>
      <c r="G230"/>
      <c r="H230"/>
      <c r="I230"/>
      <c r="J230"/>
      <c r="K230"/>
    </row>
    <row r="231" spans="1:11" x14ac:dyDescent="0.25">
      <c r="A231"/>
      <c r="B231"/>
      <c r="C231"/>
      <c r="E231"/>
      <c r="F231"/>
      <c r="G231"/>
      <c r="H231"/>
      <c r="I231"/>
      <c r="J231"/>
      <c r="K231"/>
    </row>
    <row r="232" spans="1:11" x14ac:dyDescent="0.25">
      <c r="A232"/>
      <c r="B232"/>
      <c r="C232"/>
      <c r="E232"/>
      <c r="F232"/>
      <c r="G232"/>
      <c r="H232"/>
      <c r="I232"/>
      <c r="J232"/>
      <c r="K232"/>
    </row>
    <row r="233" spans="1:11" x14ac:dyDescent="0.25">
      <c r="A233"/>
      <c r="B233"/>
      <c r="C233"/>
      <c r="E233"/>
      <c r="F233"/>
      <c r="G233"/>
      <c r="H233"/>
      <c r="I233"/>
      <c r="J233"/>
      <c r="K233"/>
    </row>
    <row r="234" spans="1:11" x14ac:dyDescent="0.25">
      <c r="A234"/>
      <c r="B234"/>
      <c r="C234"/>
      <c r="E234"/>
      <c r="F234"/>
      <c r="G234"/>
      <c r="H234"/>
      <c r="I234"/>
      <c r="J234"/>
      <c r="K234"/>
    </row>
    <row r="235" spans="1:11" x14ac:dyDescent="0.25">
      <c r="A235"/>
      <c r="B235"/>
      <c r="C235"/>
      <c r="E235"/>
      <c r="F235"/>
      <c r="G235"/>
      <c r="H235"/>
      <c r="I235"/>
      <c r="J235"/>
      <c r="K235"/>
    </row>
    <row r="236" spans="1:11" x14ac:dyDescent="0.25">
      <c r="A236"/>
      <c r="B236"/>
      <c r="C236"/>
      <c r="E236"/>
      <c r="F236"/>
      <c r="G236"/>
      <c r="H236"/>
      <c r="I236"/>
      <c r="J236"/>
      <c r="K236"/>
    </row>
    <row r="237" spans="1:11" x14ac:dyDescent="0.25">
      <c r="A237"/>
      <c r="B237"/>
      <c r="C237"/>
      <c r="E237"/>
      <c r="F237"/>
      <c r="G237"/>
      <c r="H237"/>
      <c r="I237"/>
      <c r="J237"/>
      <c r="K237"/>
    </row>
    <row r="238" spans="1:11" x14ac:dyDescent="0.25">
      <c r="A238"/>
      <c r="B238"/>
      <c r="C238"/>
      <c r="E238"/>
      <c r="F238"/>
      <c r="G238"/>
      <c r="H238"/>
      <c r="I238"/>
      <c r="J238"/>
      <c r="K238"/>
    </row>
    <row r="239" spans="1:11" x14ac:dyDescent="0.25">
      <c r="A239"/>
      <c r="B239"/>
      <c r="C239"/>
      <c r="E239"/>
      <c r="F239"/>
      <c r="G239"/>
      <c r="H239"/>
      <c r="I239"/>
      <c r="J239"/>
      <c r="K239"/>
    </row>
    <row r="240" spans="1:11" x14ac:dyDescent="0.25">
      <c r="A240"/>
      <c r="B240"/>
      <c r="C240"/>
      <c r="E240"/>
      <c r="F240"/>
      <c r="G240"/>
      <c r="H240"/>
      <c r="I240"/>
      <c r="J240"/>
      <c r="K240"/>
    </row>
    <row r="241" spans="1:11" x14ac:dyDescent="0.25">
      <c r="A241"/>
      <c r="B241"/>
      <c r="C241"/>
      <c r="E241"/>
      <c r="F241"/>
      <c r="G241"/>
      <c r="H241"/>
      <c r="I241"/>
      <c r="J241"/>
      <c r="K241"/>
    </row>
    <row r="242" spans="1:11" x14ac:dyDescent="0.25">
      <c r="A242"/>
      <c r="B242"/>
      <c r="C242"/>
      <c r="E242"/>
      <c r="F242"/>
      <c r="G242"/>
      <c r="H242"/>
      <c r="I242"/>
      <c r="J242"/>
      <c r="K242"/>
    </row>
    <row r="243" spans="1:11" x14ac:dyDescent="0.25">
      <c r="A243"/>
      <c r="B243"/>
      <c r="C243"/>
      <c r="E243"/>
      <c r="F243"/>
      <c r="G243"/>
      <c r="H243"/>
      <c r="I243"/>
      <c r="J243"/>
      <c r="K243"/>
    </row>
    <row r="244" spans="1:11" x14ac:dyDescent="0.25">
      <c r="A244"/>
      <c r="B244"/>
      <c r="C244"/>
      <c r="E244"/>
      <c r="F244"/>
      <c r="G244"/>
      <c r="H244"/>
      <c r="I244"/>
      <c r="J244"/>
      <c r="K244"/>
    </row>
    <row r="245" spans="1:11" x14ac:dyDescent="0.25">
      <c r="A245"/>
      <c r="B245"/>
      <c r="C245"/>
      <c r="E245"/>
      <c r="F245"/>
      <c r="G245"/>
      <c r="H245"/>
      <c r="I245"/>
      <c r="J245"/>
      <c r="K245"/>
    </row>
    <row r="246" spans="1:11" x14ac:dyDescent="0.25">
      <c r="A246"/>
      <c r="B246"/>
      <c r="C246"/>
      <c r="E246"/>
      <c r="F246"/>
      <c r="G246"/>
      <c r="H246"/>
      <c r="I246"/>
      <c r="J246"/>
      <c r="K246"/>
    </row>
    <row r="247" spans="1:11" x14ac:dyDescent="0.25">
      <c r="A247"/>
      <c r="B247"/>
      <c r="C247"/>
      <c r="E247"/>
      <c r="F247"/>
      <c r="G247"/>
      <c r="H247"/>
      <c r="I247"/>
      <c r="J247"/>
      <c r="K247"/>
    </row>
    <row r="248" spans="1:11" x14ac:dyDescent="0.25">
      <c r="A248"/>
      <c r="B248"/>
      <c r="C248"/>
      <c r="E248"/>
      <c r="F248"/>
      <c r="G248"/>
      <c r="H248"/>
      <c r="I248"/>
      <c r="J248"/>
      <c r="K248"/>
    </row>
    <row r="249" spans="1:11" x14ac:dyDescent="0.25">
      <c r="A249"/>
      <c r="B249"/>
      <c r="C249"/>
      <c r="E249"/>
      <c r="F249"/>
      <c r="G249"/>
      <c r="H249"/>
      <c r="I249"/>
      <c r="J249"/>
      <c r="K249"/>
    </row>
    <row r="250" spans="1:11" x14ac:dyDescent="0.25">
      <c r="A250"/>
      <c r="B250"/>
      <c r="C250"/>
      <c r="E250"/>
      <c r="F250"/>
      <c r="G250"/>
      <c r="H250"/>
      <c r="I250"/>
      <c r="J250"/>
      <c r="K250"/>
    </row>
    <row r="251" spans="1:11" x14ac:dyDescent="0.25">
      <c r="A251"/>
      <c r="B251"/>
      <c r="C251"/>
      <c r="E251"/>
      <c r="F251"/>
      <c r="G251"/>
      <c r="H251"/>
      <c r="I251"/>
      <c r="J251"/>
      <c r="K251"/>
    </row>
    <row r="252" spans="1:11" x14ac:dyDescent="0.25">
      <c r="A252"/>
      <c r="B252"/>
      <c r="C252"/>
      <c r="E252"/>
      <c r="F252"/>
      <c r="G252"/>
      <c r="H252"/>
      <c r="I252"/>
      <c r="J252"/>
      <c r="K252"/>
    </row>
    <row r="253" spans="1:11" x14ac:dyDescent="0.25">
      <c r="A253"/>
      <c r="B253"/>
      <c r="C253"/>
      <c r="E253"/>
      <c r="F253"/>
      <c r="G253"/>
      <c r="H253"/>
      <c r="I253"/>
      <c r="J253"/>
      <c r="K253"/>
    </row>
    <row r="254" spans="1:11" x14ac:dyDescent="0.25">
      <c r="A254"/>
      <c r="B254"/>
      <c r="C254"/>
      <c r="E254"/>
      <c r="F254"/>
      <c r="G254"/>
      <c r="H254"/>
      <c r="I254"/>
      <c r="J254"/>
      <c r="K254"/>
    </row>
    <row r="255" spans="1:11" x14ac:dyDescent="0.25">
      <c r="A255"/>
      <c r="B255"/>
      <c r="C255"/>
      <c r="E255"/>
      <c r="F255"/>
      <c r="G255"/>
      <c r="H255"/>
      <c r="I255"/>
      <c r="J255"/>
      <c r="K255"/>
    </row>
    <row r="256" spans="1:11" x14ac:dyDescent="0.25">
      <c r="A256"/>
      <c r="B256"/>
      <c r="C256"/>
      <c r="E256"/>
      <c r="F256"/>
      <c r="G256"/>
      <c r="H256"/>
      <c r="I256"/>
      <c r="J256"/>
      <c r="K256"/>
    </row>
    <row r="257" spans="1:11" x14ac:dyDescent="0.25">
      <c r="A257"/>
      <c r="B257"/>
      <c r="C257"/>
      <c r="E257"/>
      <c r="F257"/>
      <c r="G257"/>
      <c r="H257"/>
      <c r="I257"/>
      <c r="J257"/>
      <c r="K257"/>
    </row>
    <row r="258" spans="1:11" x14ac:dyDescent="0.25">
      <c r="A258"/>
      <c r="B258"/>
      <c r="C258"/>
      <c r="E258"/>
      <c r="F258"/>
      <c r="G258"/>
      <c r="H258"/>
      <c r="I258"/>
      <c r="J258"/>
      <c r="K258"/>
    </row>
    <row r="259" spans="1:11" x14ac:dyDescent="0.25">
      <c r="A259"/>
      <c r="B259"/>
      <c r="C259"/>
      <c r="E259"/>
      <c r="F259"/>
      <c r="G259"/>
      <c r="H259"/>
      <c r="I259"/>
      <c r="J259"/>
      <c r="K259"/>
    </row>
    <row r="260" spans="1:11" x14ac:dyDescent="0.25">
      <c r="A260"/>
      <c r="B260"/>
      <c r="C260"/>
      <c r="E260"/>
      <c r="F260"/>
      <c r="G260"/>
      <c r="H260"/>
      <c r="I260"/>
      <c r="J260"/>
      <c r="K260"/>
    </row>
  </sheetData>
  <mergeCells count="2">
    <mergeCell ref="A1:G1"/>
    <mergeCell ref="E126:F12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HA92"/>
  <sheetViews>
    <sheetView topLeftCell="J1" workbookViewId="0">
      <pane xSplit="4" ySplit="3" topLeftCell="N26" activePane="bottomRight" state="frozen"/>
      <selection activeCell="J1" sqref="J1"/>
      <selection pane="topRight" activeCell="N1" sqref="N1"/>
      <selection pane="bottomLeft" activeCell="J4" sqref="J4"/>
      <selection pane="bottomRight" activeCell="J1" sqref="J1:Q1"/>
    </sheetView>
  </sheetViews>
  <sheetFormatPr baseColWidth="10" defaultRowHeight="15.75" x14ac:dyDescent="0.25"/>
  <cols>
    <col min="1" max="1" width="6.85546875" style="1" hidden="1" customWidth="1"/>
    <col min="2" max="2" width="26" hidden="1" customWidth="1"/>
    <col min="3" max="3" width="17.7109375" hidden="1" customWidth="1"/>
    <col min="4" max="4" width="11.140625" hidden="1" customWidth="1"/>
    <col min="5" max="5" width="0" hidden="1" customWidth="1"/>
    <col min="6" max="6" width="0" style="251" hidden="1" customWidth="1"/>
    <col min="7" max="8" width="0" hidden="1" customWidth="1"/>
    <col min="9" max="9" width="11" hidden="1" customWidth="1"/>
    <col min="10" max="10" width="40.5703125" customWidth="1"/>
    <col min="11" max="11" width="17.7109375" style="21" customWidth="1"/>
    <col min="12" max="12" width="10.85546875" style="22" customWidth="1"/>
    <col min="13" max="13" width="11.42578125" style="23"/>
    <col min="14" max="14" width="13.28515625" style="24" customWidth="1"/>
    <col min="15" max="15" width="16.28515625" style="25" customWidth="1"/>
    <col min="16" max="16" width="11.5703125" style="26" customWidth="1"/>
    <col min="17" max="17" width="12.42578125" style="27" bestFit="1" customWidth="1"/>
    <col min="18" max="18" width="13.140625" style="27" bestFit="1" customWidth="1"/>
    <col min="19" max="19" width="12.42578125" style="27" bestFit="1" customWidth="1"/>
    <col min="20" max="20" width="14.7109375" bestFit="1" customWidth="1"/>
    <col min="21" max="21" width="16.42578125" style="21" bestFit="1" customWidth="1"/>
    <col min="22" max="22" width="11.42578125" style="6"/>
    <col min="23" max="23" width="13.85546875" style="252" bestFit="1" customWidth="1"/>
    <col min="24" max="24" width="18.5703125" hidden="1" customWidth="1"/>
    <col min="25" max="31" width="0" hidden="1" customWidth="1"/>
    <col min="32" max="32" width="26.5703125" hidden="1" customWidth="1"/>
    <col min="33" max="33" width="18.140625" hidden="1" customWidth="1"/>
    <col min="34" max="34" width="11.140625" hidden="1" customWidth="1"/>
    <col min="35" max="35" width="10" hidden="1" customWidth="1"/>
    <col min="36" max="36" width="12.42578125" hidden="1" customWidth="1"/>
    <col min="37" max="37" width="10.5703125" hidden="1" customWidth="1"/>
    <col min="38" max="38" width="13.42578125" hidden="1" customWidth="1"/>
    <col min="39" max="39" width="10.85546875" hidden="1" customWidth="1"/>
    <col min="40" max="40" width="11.28515625" hidden="1" customWidth="1"/>
    <col min="41" max="41" width="28.28515625" hidden="1" customWidth="1"/>
    <col min="42" max="42" width="18.28515625" hidden="1" customWidth="1"/>
    <col min="43" max="47" width="11.42578125" hidden="1" customWidth="1"/>
    <col min="48" max="48" width="9.5703125" hidden="1" customWidth="1"/>
    <col min="49" max="49" width="12.42578125" hidden="1" customWidth="1"/>
    <col min="50" max="50" width="25.28515625" hidden="1" customWidth="1"/>
    <col min="51" max="51" width="17.85546875" hidden="1" customWidth="1"/>
    <col min="52" max="57" width="11.42578125" hidden="1" customWidth="1"/>
    <col min="58" max="58" width="12.85546875" hidden="1" customWidth="1"/>
    <col min="59" max="59" width="25.5703125" hidden="1" customWidth="1"/>
    <col min="60" max="60" width="18.5703125" hidden="1" customWidth="1"/>
    <col min="61" max="66" width="11.42578125" hidden="1" customWidth="1"/>
    <col min="67" max="67" width="12.5703125" hidden="1" customWidth="1"/>
    <col min="68" max="68" width="25.140625" hidden="1" customWidth="1"/>
    <col min="69" max="69" width="18.28515625" hidden="1" customWidth="1"/>
    <col min="70" max="72" width="11.5703125" hidden="1" customWidth="1"/>
    <col min="73" max="73" width="9.42578125" hidden="1" customWidth="1"/>
    <col min="74" max="74" width="11.5703125" hidden="1" customWidth="1"/>
    <col min="75" max="75" width="9.5703125" hidden="1" customWidth="1"/>
    <col min="76" max="76" width="10.5703125" hidden="1" customWidth="1"/>
    <col min="77" max="77" width="25.28515625" hidden="1" customWidth="1"/>
    <col min="78" max="78" width="16.28515625" hidden="1" customWidth="1"/>
    <col min="79" max="79" width="11.140625" hidden="1" customWidth="1"/>
    <col min="80" max="80" width="10" hidden="1" customWidth="1"/>
    <col min="81" max="81" width="11.42578125" hidden="1" customWidth="1"/>
    <col min="82" max="82" width="10.5703125" hidden="1" customWidth="1"/>
    <col min="83" max="83" width="12.85546875" hidden="1" customWidth="1"/>
    <col min="84" max="84" width="9.5703125" hidden="1" customWidth="1"/>
    <col min="85" max="85" width="13.28515625" hidden="1" customWidth="1"/>
    <col min="86" max="86" width="25.28515625" hidden="1" customWidth="1"/>
    <col min="87" max="87" width="18" hidden="1" customWidth="1"/>
    <col min="88" max="88" width="14.7109375" hidden="1" customWidth="1"/>
    <col min="89" max="89" width="10" hidden="1" customWidth="1"/>
    <col min="90" max="90" width="11.5703125" hidden="1" customWidth="1"/>
    <col min="91" max="91" width="10.5703125" hidden="1" customWidth="1"/>
    <col min="92" max="93" width="11.42578125" hidden="1" customWidth="1"/>
    <col min="94" max="94" width="8.5703125" hidden="1" customWidth="1"/>
    <col min="95" max="95" width="25" hidden="1" customWidth="1"/>
    <col min="96" max="96" width="18.28515625" hidden="1" customWidth="1"/>
    <col min="97" max="97" width="11.5703125" hidden="1" customWidth="1"/>
    <col min="98" max="98" width="10" hidden="1" customWidth="1"/>
    <col min="99" max="99" width="12.42578125" hidden="1" customWidth="1"/>
    <col min="100" max="100" width="10.5703125" hidden="1" customWidth="1"/>
    <col min="101" max="101" width="12.85546875" hidden="1" customWidth="1"/>
    <col min="102" max="102" width="9.5703125" hidden="1" customWidth="1"/>
    <col min="103" max="103" width="10" hidden="1" customWidth="1"/>
    <col min="104" max="104" width="25" hidden="1" customWidth="1"/>
    <col min="105" max="105" width="18.42578125" hidden="1" customWidth="1"/>
    <col min="106" max="106" width="12.85546875" hidden="1" customWidth="1"/>
    <col min="107" max="107" width="10" hidden="1" customWidth="1"/>
    <col min="108" max="108" width="11.42578125" hidden="1" customWidth="1"/>
    <col min="109" max="109" width="10.5703125" hidden="1" customWidth="1"/>
    <col min="110" max="110" width="12.85546875" hidden="1" customWidth="1"/>
    <col min="111" max="111" width="9.5703125" hidden="1" customWidth="1"/>
    <col min="112" max="112" width="12.42578125" hidden="1" customWidth="1"/>
    <col min="113" max="113" width="25.140625" hidden="1" customWidth="1"/>
    <col min="114" max="114" width="16.28515625" hidden="1" customWidth="1"/>
    <col min="115" max="115" width="11.5703125" hidden="1" customWidth="1"/>
    <col min="116" max="116" width="10" hidden="1" customWidth="1"/>
    <col min="117" max="117" width="11.5703125" hidden="1" customWidth="1"/>
    <col min="118" max="118" width="10.5703125" hidden="1" customWidth="1"/>
    <col min="119" max="119" width="12.85546875" hidden="1" customWidth="1"/>
    <col min="120" max="120" width="9.5703125" hidden="1" customWidth="1"/>
    <col min="121" max="121" width="11.140625" hidden="1" customWidth="1"/>
    <col min="122" max="122" width="26" hidden="1" customWidth="1"/>
    <col min="123" max="123" width="16.28515625" hidden="1" customWidth="1"/>
    <col min="124" max="124" width="11.42578125" hidden="1" customWidth="1"/>
    <col min="125" max="125" width="10" hidden="1" customWidth="1"/>
    <col min="126" max="126" width="11.7109375" hidden="1" customWidth="1"/>
    <col min="127" max="127" width="10.5703125" hidden="1" customWidth="1"/>
    <col min="128" max="128" width="12.85546875" hidden="1" customWidth="1"/>
    <col min="129" max="129" width="9.5703125" hidden="1" customWidth="1"/>
    <col min="130" max="130" width="8.7109375" hidden="1" customWidth="1"/>
    <col min="131" max="131" width="25" hidden="1" customWidth="1"/>
    <col min="132" max="132" width="18.140625" hidden="1" customWidth="1"/>
    <col min="133" max="133" width="11.5703125" hidden="1" customWidth="1"/>
    <col min="134" max="134" width="10" hidden="1" customWidth="1"/>
    <col min="135" max="135" width="11.5703125" hidden="1" customWidth="1"/>
    <col min="136" max="136" width="10.5703125" hidden="1" customWidth="1"/>
    <col min="137" max="137" width="12.85546875" hidden="1" customWidth="1"/>
    <col min="138" max="138" width="9.5703125" hidden="1" customWidth="1"/>
    <col min="139" max="139" width="12.42578125" hidden="1" customWidth="1"/>
    <col min="140" max="140" width="25.28515625" hidden="1" customWidth="1"/>
    <col min="141" max="141" width="18" hidden="1" customWidth="1"/>
    <col min="142" max="142" width="13.28515625" hidden="1" customWidth="1"/>
    <col min="143" max="143" width="10" hidden="1" customWidth="1"/>
    <col min="144" max="144" width="11.5703125" hidden="1" customWidth="1"/>
    <col min="145" max="145" width="10.5703125" hidden="1" customWidth="1"/>
    <col min="146" max="146" width="12.85546875" hidden="1" customWidth="1"/>
    <col min="147" max="147" width="9.5703125" hidden="1" customWidth="1"/>
    <col min="148" max="148" width="11.42578125" hidden="1" customWidth="1"/>
    <col min="149" max="149" width="26.42578125" hidden="1" customWidth="1"/>
    <col min="150" max="150" width="18.5703125" hidden="1" customWidth="1"/>
    <col min="151" max="151" width="12" hidden="1" customWidth="1"/>
    <col min="152" max="152" width="10" hidden="1" customWidth="1"/>
    <col min="153" max="153" width="11.42578125" hidden="1" customWidth="1"/>
    <col min="154" max="154" width="10.5703125" hidden="1" customWidth="1"/>
    <col min="155" max="155" width="12.85546875" hidden="1" customWidth="1"/>
    <col min="156" max="156" width="9.5703125" hidden="1" customWidth="1"/>
    <col min="157" max="157" width="11" hidden="1" customWidth="1"/>
    <col min="158" max="158" width="25.28515625" hidden="1" customWidth="1"/>
    <col min="159" max="159" width="18.28515625" hidden="1" customWidth="1"/>
    <col min="160" max="166" width="0" hidden="1" customWidth="1"/>
    <col min="167" max="167" width="25.28515625" hidden="1" customWidth="1"/>
    <col min="168" max="168" width="16.28515625" hidden="1" customWidth="1"/>
    <col min="169" max="169" width="12" hidden="1" customWidth="1"/>
    <col min="170" max="175" width="0" hidden="1" customWidth="1"/>
    <col min="176" max="176" width="25.28515625" hidden="1" customWidth="1"/>
    <col min="177" max="177" width="16.28515625" hidden="1" customWidth="1"/>
    <col min="178" max="184" width="0" hidden="1" customWidth="1"/>
    <col min="185" max="185" width="25.28515625" hidden="1" customWidth="1"/>
    <col min="186" max="186" width="16.28515625" hidden="1" customWidth="1"/>
    <col min="187" max="193" width="0" hidden="1" customWidth="1"/>
    <col min="194" max="194" width="25.28515625" hidden="1" customWidth="1"/>
    <col min="195" max="195" width="16.28515625" hidden="1" customWidth="1"/>
    <col min="196" max="201" width="0" hidden="1" customWidth="1"/>
    <col min="202" max="202" width="12.7109375" style="6" bestFit="1" customWidth="1"/>
    <col min="203" max="203" width="12.42578125" style="257" bestFit="1" customWidth="1"/>
    <col min="204" max="204" width="13" style="257" bestFit="1" customWidth="1"/>
    <col min="205" max="205" width="11.42578125" style="257"/>
    <col min="206" max="206" width="11.42578125" style="258"/>
    <col min="207" max="207" width="11.42578125" style="252"/>
  </cols>
  <sheetData>
    <row r="1" spans="1:209" ht="36.75" customHeight="1" thickBot="1" x14ac:dyDescent="0.7">
      <c r="B1" s="2" t="s">
        <v>0</v>
      </c>
      <c r="C1" s="3"/>
      <c r="D1" s="3"/>
      <c r="E1" s="4"/>
      <c r="F1" s="5"/>
      <c r="G1" s="4"/>
      <c r="H1" s="4"/>
      <c r="I1" s="4"/>
      <c r="J1" s="702" t="s">
        <v>631</v>
      </c>
      <c r="K1" s="702"/>
      <c r="L1" s="702"/>
      <c r="M1" s="702"/>
      <c r="N1" s="702"/>
      <c r="O1" s="702"/>
      <c r="P1" s="702"/>
      <c r="Q1" s="702"/>
      <c r="R1" s="259"/>
      <c r="S1" s="259"/>
      <c r="T1" s="259"/>
      <c r="U1" s="349">
        <v>1</v>
      </c>
      <c r="W1" s="7" t="s">
        <v>1</v>
      </c>
      <c r="X1" s="703"/>
      <c r="Y1" s="703"/>
      <c r="Z1" s="703"/>
      <c r="AA1" s="703"/>
      <c r="AB1" s="703"/>
      <c r="AC1" s="703"/>
      <c r="AD1" s="8" t="e">
        <f>#REF!+1</f>
        <v>#REF!</v>
      </c>
      <c r="AF1" s="686" t="e">
        <f>#REF!</f>
        <v>#REF!</v>
      </c>
      <c r="AG1" s="686"/>
      <c r="AH1" s="686"/>
      <c r="AI1" s="686"/>
      <c r="AJ1" s="686"/>
      <c r="AK1" s="686"/>
      <c r="AL1" s="686"/>
      <c r="AM1" s="8" t="e">
        <f>AD1+1</f>
        <v>#REF!</v>
      </c>
      <c r="AO1" s="686" t="e">
        <f>AF1</f>
        <v>#REF!</v>
      </c>
      <c r="AP1" s="686"/>
      <c r="AQ1" s="686"/>
      <c r="AR1" s="686"/>
      <c r="AS1" s="686"/>
      <c r="AT1" s="686"/>
      <c r="AU1" s="686"/>
      <c r="AV1" s="8" t="e">
        <f>AM1+1</f>
        <v>#REF!</v>
      </c>
      <c r="AX1" s="686" t="e">
        <f>AO1</f>
        <v>#REF!</v>
      </c>
      <c r="AY1" s="686"/>
      <c r="AZ1" s="686"/>
      <c r="BA1" s="686"/>
      <c r="BB1" s="686"/>
      <c r="BC1" s="686"/>
      <c r="BD1" s="686"/>
      <c r="BE1" s="8" t="e">
        <f>AV1+1</f>
        <v>#REF!</v>
      </c>
      <c r="BG1" s="686" t="e">
        <f>AX1</f>
        <v>#REF!</v>
      </c>
      <c r="BH1" s="686"/>
      <c r="BI1" s="686"/>
      <c r="BJ1" s="686"/>
      <c r="BK1" s="686"/>
      <c r="BL1" s="686"/>
      <c r="BM1" s="686"/>
      <c r="BN1" s="8" t="e">
        <f>BE1+1</f>
        <v>#REF!</v>
      </c>
      <c r="BP1" s="686" t="e">
        <f>BG1</f>
        <v>#REF!</v>
      </c>
      <c r="BQ1" s="686"/>
      <c r="BR1" s="686"/>
      <c r="BS1" s="686"/>
      <c r="BT1" s="686"/>
      <c r="BU1" s="686"/>
      <c r="BV1" s="686"/>
      <c r="BW1" s="8" t="e">
        <f>BN1+1</f>
        <v>#REF!</v>
      </c>
      <c r="BY1" s="686" t="e">
        <f>BP1</f>
        <v>#REF!</v>
      </c>
      <c r="BZ1" s="686"/>
      <c r="CA1" s="686"/>
      <c r="CB1" s="686"/>
      <c r="CC1" s="686"/>
      <c r="CD1" s="686"/>
      <c r="CE1" s="686"/>
      <c r="CF1" s="8" t="e">
        <f>BW1+1</f>
        <v>#REF!</v>
      </c>
      <c r="CH1" s="686" t="e">
        <f>BY1</f>
        <v>#REF!</v>
      </c>
      <c r="CI1" s="686"/>
      <c r="CJ1" s="686"/>
      <c r="CK1" s="686"/>
      <c r="CL1" s="686"/>
      <c r="CM1" s="686"/>
      <c r="CN1" s="686"/>
      <c r="CO1" s="8" t="e">
        <f>CF1+1</f>
        <v>#REF!</v>
      </c>
      <c r="CQ1" s="686" t="e">
        <f>CH1</f>
        <v>#REF!</v>
      </c>
      <c r="CR1" s="686"/>
      <c r="CS1" s="686"/>
      <c r="CT1" s="686"/>
      <c r="CU1" s="686"/>
      <c r="CV1" s="686"/>
      <c r="CW1" s="686"/>
      <c r="CX1" s="8" t="e">
        <f>CO1+1</f>
        <v>#REF!</v>
      </c>
      <c r="CZ1" s="686" t="e">
        <f>CQ1</f>
        <v>#REF!</v>
      </c>
      <c r="DA1" s="686"/>
      <c r="DB1" s="686"/>
      <c r="DC1" s="686"/>
      <c r="DD1" s="686"/>
      <c r="DE1" s="686"/>
      <c r="DF1" s="686"/>
      <c r="DG1" s="8" t="e">
        <f>CX1+1</f>
        <v>#REF!</v>
      </c>
      <c r="DI1" s="686" t="e">
        <f>CZ1</f>
        <v>#REF!</v>
      </c>
      <c r="DJ1" s="686"/>
      <c r="DK1" s="686"/>
      <c r="DL1" s="686"/>
      <c r="DM1" s="686"/>
      <c r="DN1" s="686"/>
      <c r="DO1" s="686"/>
      <c r="DP1" s="8" t="e">
        <f>DG1+1</f>
        <v>#REF!</v>
      </c>
      <c r="DR1" s="686" t="e">
        <f>DI1</f>
        <v>#REF!</v>
      </c>
      <c r="DS1" s="686"/>
      <c r="DT1" s="686"/>
      <c r="DU1" s="686"/>
      <c r="DV1" s="686"/>
      <c r="DW1" s="686"/>
      <c r="DX1" s="686"/>
      <c r="DY1" s="8" t="e">
        <f>DP1+1</f>
        <v>#REF!</v>
      </c>
      <c r="EA1" s="686" t="e">
        <f>DR1</f>
        <v>#REF!</v>
      </c>
      <c r="EB1" s="686"/>
      <c r="EC1" s="686"/>
      <c r="ED1" s="686"/>
      <c r="EE1" s="686"/>
      <c r="EF1" s="686"/>
      <c r="EG1" s="686"/>
      <c r="EH1" s="8" t="e">
        <f>DY1+1</f>
        <v>#REF!</v>
      </c>
      <c r="EJ1" s="686" t="e">
        <f>EA1</f>
        <v>#REF!</v>
      </c>
      <c r="EK1" s="686"/>
      <c r="EL1" s="686"/>
      <c r="EM1" s="686"/>
      <c r="EN1" s="686"/>
      <c r="EO1" s="686"/>
      <c r="EP1" s="686"/>
      <c r="EQ1" s="8" t="e">
        <f>EH1+1</f>
        <v>#REF!</v>
      </c>
      <c r="ES1" s="686" t="e">
        <f>EJ1</f>
        <v>#REF!</v>
      </c>
      <c r="ET1" s="686"/>
      <c r="EU1" s="686"/>
      <c r="EV1" s="686"/>
      <c r="EW1" s="686"/>
      <c r="EX1" s="686"/>
      <c r="EY1" s="686"/>
      <c r="EZ1" s="8" t="e">
        <f>EQ1+1</f>
        <v>#REF!</v>
      </c>
      <c r="FB1" s="686" t="e">
        <f>ES1</f>
        <v>#REF!</v>
      </c>
      <c r="FC1" s="686"/>
      <c r="FD1" s="686"/>
      <c r="FE1" s="686"/>
      <c r="FF1" s="686"/>
      <c r="FG1" s="686"/>
      <c r="FH1" s="686"/>
      <c r="FI1" s="8" t="e">
        <f>EZ1+1</f>
        <v>#REF!</v>
      </c>
      <c r="FK1" s="686" t="e">
        <f>FB1</f>
        <v>#REF!</v>
      </c>
      <c r="FL1" s="686"/>
      <c r="FM1" s="686"/>
      <c r="FN1" s="686"/>
      <c r="FO1" s="686"/>
      <c r="FP1" s="686"/>
      <c r="FQ1" s="686"/>
      <c r="FR1" s="8" t="e">
        <f>FI1+1</f>
        <v>#REF!</v>
      </c>
      <c r="FT1" s="686" t="e">
        <f>FK1</f>
        <v>#REF!</v>
      </c>
      <c r="FU1" s="686"/>
      <c r="FV1" s="686"/>
      <c r="FW1" s="686"/>
      <c r="FX1" s="686"/>
      <c r="FY1" s="686"/>
      <c r="FZ1" s="686"/>
      <c r="GA1" s="8" t="e">
        <f>FR1+1</f>
        <v>#REF!</v>
      </c>
      <c r="GC1" s="686" t="e">
        <f>FT1</f>
        <v>#REF!</v>
      </c>
      <c r="GD1" s="686"/>
      <c r="GE1" s="686"/>
      <c r="GF1" s="686"/>
      <c r="GG1" s="686"/>
      <c r="GH1" s="686"/>
      <c r="GI1" s="686"/>
      <c r="GJ1" s="8" t="e">
        <f>GA1+1</f>
        <v>#REF!</v>
      </c>
      <c r="GL1" s="686" t="e">
        <f>GC1</f>
        <v>#REF!</v>
      </c>
      <c r="GM1" s="686"/>
      <c r="GN1" s="686"/>
      <c r="GO1" s="686"/>
      <c r="GP1" s="686"/>
      <c r="GQ1" s="686"/>
      <c r="GR1" s="686"/>
      <c r="GS1" s="8" t="e">
        <f>GJ1+1</f>
        <v>#REF!</v>
      </c>
      <c r="GT1" s="9" t="s">
        <v>2</v>
      </c>
      <c r="GU1" s="10" t="s">
        <v>3</v>
      </c>
      <c r="GV1" s="11" t="s">
        <v>4</v>
      </c>
      <c r="GW1" s="11"/>
      <c r="GX1" s="12" t="s">
        <v>5</v>
      </c>
      <c r="GY1" s="13" t="s">
        <v>6</v>
      </c>
    </row>
    <row r="2" spans="1:209" ht="17.25" thickTop="1" thickBot="1" x14ac:dyDescent="0.3">
      <c r="A2" s="14" t="s">
        <v>7</v>
      </c>
      <c r="B2" s="15" t="s">
        <v>8</v>
      </c>
      <c r="C2" s="16" t="s">
        <v>9</v>
      </c>
      <c r="D2" s="17"/>
      <c r="E2" s="18" t="s">
        <v>10</v>
      </c>
      <c r="F2" s="19" t="s">
        <v>11</v>
      </c>
      <c r="G2" s="18" t="s">
        <v>12</v>
      </c>
      <c r="H2" s="20" t="s">
        <v>13</v>
      </c>
      <c r="I2" s="15" t="s">
        <v>14</v>
      </c>
      <c r="J2" t="s">
        <v>15</v>
      </c>
      <c r="W2" s="28"/>
      <c r="GU2" s="29"/>
      <c r="GV2" s="30"/>
      <c r="GW2" s="31"/>
      <c r="GX2" s="32"/>
      <c r="GY2" s="33"/>
    </row>
    <row r="3" spans="1:209" ht="31.5" thickTop="1" thickBot="1" x14ac:dyDescent="0.3">
      <c r="B3" s="34" t="e">
        <f>#REF!</f>
        <v>#REF!</v>
      </c>
      <c r="C3" s="34" t="e">
        <f>#REF!</f>
        <v>#REF!</v>
      </c>
      <c r="D3" s="35" t="e">
        <f>#REF!</f>
        <v>#REF!</v>
      </c>
      <c r="E3" s="36" t="e">
        <f>#REF!</f>
        <v>#REF!</v>
      </c>
      <c r="F3" s="37" t="e">
        <f>#REF!</f>
        <v>#REF!</v>
      </c>
      <c r="G3" s="38" t="e">
        <f>#REF!</f>
        <v>#REF!</v>
      </c>
      <c r="H3" s="39" t="e">
        <f>#REF!</f>
        <v>#REF!</v>
      </c>
      <c r="I3" s="40" t="e">
        <f>#REF!</f>
        <v>#REF!</v>
      </c>
      <c r="J3" s="41" t="s">
        <v>8</v>
      </c>
      <c r="K3" s="42" t="s">
        <v>16</v>
      </c>
      <c r="L3" s="43" t="s">
        <v>17</v>
      </c>
      <c r="M3" s="44" t="s">
        <v>18</v>
      </c>
      <c r="N3" s="45" t="s">
        <v>19</v>
      </c>
      <c r="O3" s="43" t="s">
        <v>20</v>
      </c>
      <c r="P3" s="46" t="s">
        <v>21</v>
      </c>
      <c r="Q3" s="47" t="s">
        <v>22</v>
      </c>
      <c r="R3" s="48" t="s">
        <v>23</v>
      </c>
      <c r="S3" s="48"/>
      <c r="T3" s="49" t="s">
        <v>24</v>
      </c>
      <c r="U3" s="350" t="s">
        <v>25</v>
      </c>
      <c r="V3" s="389" t="s">
        <v>18</v>
      </c>
      <c r="W3" s="393"/>
      <c r="X3" s="51" t="s">
        <v>16</v>
      </c>
      <c r="Y3" s="51"/>
      <c r="Z3" s="51" t="s">
        <v>18</v>
      </c>
      <c r="AA3" s="51" t="s">
        <v>11</v>
      </c>
      <c r="AB3" s="51" t="s">
        <v>26</v>
      </c>
      <c r="AC3" s="52" t="s">
        <v>27</v>
      </c>
      <c r="AD3" s="53" t="s">
        <v>14</v>
      </c>
      <c r="AE3" s="222"/>
      <c r="AF3" s="51" t="s">
        <v>8</v>
      </c>
      <c r="AG3" s="51" t="s">
        <v>16</v>
      </c>
      <c r="AH3" s="51"/>
      <c r="AI3" s="51" t="s">
        <v>18</v>
      </c>
      <c r="AJ3" s="51" t="s">
        <v>11</v>
      </c>
      <c r="AK3" s="51" t="s">
        <v>26</v>
      </c>
      <c r="AL3" s="54" t="s">
        <v>27</v>
      </c>
      <c r="AM3" s="53" t="s">
        <v>14</v>
      </c>
      <c r="AN3" s="222"/>
      <c r="AO3" s="51" t="s">
        <v>8</v>
      </c>
      <c r="AP3" s="51" t="s">
        <v>16</v>
      </c>
      <c r="AQ3" s="51"/>
      <c r="AR3" s="51" t="s">
        <v>18</v>
      </c>
      <c r="AS3" s="51" t="s">
        <v>11</v>
      </c>
      <c r="AT3" s="51" t="s">
        <v>26</v>
      </c>
      <c r="AU3" s="54" t="s">
        <v>27</v>
      </c>
      <c r="AV3" s="53" t="s">
        <v>14</v>
      </c>
      <c r="AW3" s="222"/>
      <c r="AX3" s="51" t="s">
        <v>8</v>
      </c>
      <c r="AY3" s="51" t="s">
        <v>16</v>
      </c>
      <c r="AZ3" s="51"/>
      <c r="BA3" s="51" t="s">
        <v>18</v>
      </c>
      <c r="BB3" s="51" t="s">
        <v>11</v>
      </c>
      <c r="BC3" s="51" t="s">
        <v>26</v>
      </c>
      <c r="BD3" s="54" t="s">
        <v>27</v>
      </c>
      <c r="BE3" s="53" t="s">
        <v>14</v>
      </c>
      <c r="BF3" s="222"/>
      <c r="BG3" s="51" t="s">
        <v>8</v>
      </c>
      <c r="BH3" s="51" t="s">
        <v>16</v>
      </c>
      <c r="BI3" s="51"/>
      <c r="BJ3" s="51" t="s">
        <v>18</v>
      </c>
      <c r="BK3" s="51" t="s">
        <v>11</v>
      </c>
      <c r="BL3" s="51" t="s">
        <v>26</v>
      </c>
      <c r="BM3" s="55" t="s">
        <v>27</v>
      </c>
      <c r="BN3" s="53" t="s">
        <v>14</v>
      </c>
      <c r="BO3" s="222"/>
      <c r="BP3" s="51" t="s">
        <v>8</v>
      </c>
      <c r="BQ3" s="51" t="s">
        <v>16</v>
      </c>
      <c r="BR3" s="51"/>
      <c r="BS3" s="51" t="s">
        <v>18</v>
      </c>
      <c r="BT3" s="51" t="s">
        <v>11</v>
      </c>
      <c r="BU3" s="51" t="s">
        <v>26</v>
      </c>
      <c r="BV3" s="55" t="s">
        <v>27</v>
      </c>
      <c r="BW3" s="53" t="s">
        <v>14</v>
      </c>
      <c r="BX3" s="222"/>
      <c r="BY3" s="51" t="s">
        <v>8</v>
      </c>
      <c r="BZ3" s="51" t="s">
        <v>16</v>
      </c>
      <c r="CA3" s="51"/>
      <c r="CB3" s="51" t="s">
        <v>18</v>
      </c>
      <c r="CC3" s="51" t="s">
        <v>11</v>
      </c>
      <c r="CD3" s="51" t="s">
        <v>26</v>
      </c>
      <c r="CE3" s="55" t="s">
        <v>27</v>
      </c>
      <c r="CF3" s="53" t="s">
        <v>14</v>
      </c>
      <c r="CG3" s="222"/>
      <c r="CH3" s="51" t="s">
        <v>8</v>
      </c>
      <c r="CI3" s="51" t="s">
        <v>16</v>
      </c>
      <c r="CJ3" s="51"/>
      <c r="CK3" s="51" t="s">
        <v>18</v>
      </c>
      <c r="CL3" s="51" t="s">
        <v>11</v>
      </c>
      <c r="CM3" s="51" t="s">
        <v>26</v>
      </c>
      <c r="CN3" s="54" t="s">
        <v>27</v>
      </c>
      <c r="CO3" s="53" t="s">
        <v>14</v>
      </c>
      <c r="CP3" s="222"/>
      <c r="CQ3" s="51" t="s">
        <v>8</v>
      </c>
      <c r="CR3" s="51" t="s">
        <v>16</v>
      </c>
      <c r="CS3" s="51"/>
      <c r="CT3" s="51" t="s">
        <v>18</v>
      </c>
      <c r="CU3" s="51" t="s">
        <v>11</v>
      </c>
      <c r="CV3" s="51" t="s">
        <v>26</v>
      </c>
      <c r="CW3" s="55" t="s">
        <v>27</v>
      </c>
      <c r="CX3" s="53" t="s">
        <v>14</v>
      </c>
      <c r="CY3" s="222"/>
      <c r="CZ3" s="51" t="s">
        <v>8</v>
      </c>
      <c r="DA3" s="51" t="s">
        <v>16</v>
      </c>
      <c r="DB3" s="51"/>
      <c r="DC3" s="51" t="s">
        <v>18</v>
      </c>
      <c r="DD3" s="51" t="s">
        <v>11</v>
      </c>
      <c r="DE3" s="51" t="s">
        <v>26</v>
      </c>
      <c r="DF3" s="55" t="s">
        <v>27</v>
      </c>
      <c r="DG3" s="53" t="s">
        <v>14</v>
      </c>
      <c r="DH3" s="222"/>
      <c r="DI3" s="51" t="s">
        <v>8</v>
      </c>
      <c r="DJ3" s="51" t="s">
        <v>16</v>
      </c>
      <c r="DK3" s="51"/>
      <c r="DL3" s="51" t="s">
        <v>18</v>
      </c>
      <c r="DM3" s="51" t="s">
        <v>11</v>
      </c>
      <c r="DN3" s="51" t="s">
        <v>26</v>
      </c>
      <c r="DO3" s="55" t="s">
        <v>27</v>
      </c>
      <c r="DP3" s="53" t="s">
        <v>14</v>
      </c>
      <c r="DQ3" s="222"/>
      <c r="DR3" s="51" t="s">
        <v>8</v>
      </c>
      <c r="DS3" s="51" t="s">
        <v>16</v>
      </c>
      <c r="DT3" s="51"/>
      <c r="DU3" s="51" t="s">
        <v>18</v>
      </c>
      <c r="DV3" s="51" t="s">
        <v>11</v>
      </c>
      <c r="DW3" s="51" t="s">
        <v>26</v>
      </c>
      <c r="DX3" s="55" t="s">
        <v>27</v>
      </c>
      <c r="DY3" s="53" t="s">
        <v>14</v>
      </c>
      <c r="DZ3" s="222"/>
      <c r="EA3" s="51" t="s">
        <v>8</v>
      </c>
      <c r="EB3" s="51" t="s">
        <v>16</v>
      </c>
      <c r="EC3" s="51"/>
      <c r="ED3" s="51" t="s">
        <v>18</v>
      </c>
      <c r="EE3" s="51" t="s">
        <v>11</v>
      </c>
      <c r="EF3" s="51" t="s">
        <v>26</v>
      </c>
      <c r="EG3" s="55" t="s">
        <v>27</v>
      </c>
      <c r="EH3" s="53" t="s">
        <v>14</v>
      </c>
      <c r="EI3" s="222"/>
      <c r="EJ3" s="51" t="s">
        <v>8</v>
      </c>
      <c r="EK3" s="51" t="s">
        <v>16</v>
      </c>
      <c r="EL3" s="51"/>
      <c r="EM3" s="51" t="s">
        <v>18</v>
      </c>
      <c r="EN3" s="51" t="s">
        <v>11</v>
      </c>
      <c r="EO3" s="51" t="s">
        <v>26</v>
      </c>
      <c r="EP3" s="55" t="s">
        <v>27</v>
      </c>
      <c r="EQ3" s="53" t="s">
        <v>14</v>
      </c>
      <c r="ER3" s="222"/>
      <c r="ES3" s="51" t="s">
        <v>8</v>
      </c>
      <c r="ET3" s="51" t="s">
        <v>16</v>
      </c>
      <c r="EU3" s="51"/>
      <c r="EV3" s="51" t="s">
        <v>18</v>
      </c>
      <c r="EW3" s="51" t="s">
        <v>11</v>
      </c>
      <c r="EX3" s="51" t="s">
        <v>26</v>
      </c>
      <c r="EY3" s="55" t="s">
        <v>27</v>
      </c>
      <c r="EZ3" s="53" t="s">
        <v>14</v>
      </c>
      <c r="FA3" s="222"/>
      <c r="FB3" s="51" t="s">
        <v>8</v>
      </c>
      <c r="FC3" s="51" t="s">
        <v>16</v>
      </c>
      <c r="FD3" s="51"/>
      <c r="FE3" s="51" t="s">
        <v>18</v>
      </c>
      <c r="FF3" s="51" t="s">
        <v>11</v>
      </c>
      <c r="FG3" s="51" t="s">
        <v>26</v>
      </c>
      <c r="FH3" s="55" t="s">
        <v>27</v>
      </c>
      <c r="FI3" s="53" t="s">
        <v>14</v>
      </c>
      <c r="FJ3" s="222"/>
      <c r="FK3" s="51" t="s">
        <v>8</v>
      </c>
      <c r="FL3" s="51" t="s">
        <v>16</v>
      </c>
      <c r="FM3" s="51"/>
      <c r="FN3" s="51" t="s">
        <v>18</v>
      </c>
      <c r="FO3" s="51" t="s">
        <v>11</v>
      </c>
      <c r="FP3" s="51" t="s">
        <v>26</v>
      </c>
      <c r="FQ3" s="55" t="s">
        <v>27</v>
      </c>
      <c r="FR3" s="53" t="s">
        <v>14</v>
      </c>
      <c r="FS3" s="222"/>
      <c r="FT3" s="51" t="s">
        <v>8</v>
      </c>
      <c r="FU3" s="51" t="s">
        <v>16</v>
      </c>
      <c r="FV3" s="51"/>
      <c r="FW3" s="51" t="s">
        <v>18</v>
      </c>
      <c r="FX3" s="51" t="s">
        <v>11</v>
      </c>
      <c r="FY3" s="51" t="s">
        <v>26</v>
      </c>
      <c r="FZ3" s="55" t="s">
        <v>27</v>
      </c>
      <c r="GA3" s="53" t="s">
        <v>14</v>
      </c>
      <c r="GB3" s="222"/>
      <c r="GC3" s="51" t="s">
        <v>8</v>
      </c>
      <c r="GD3" s="51" t="s">
        <v>16</v>
      </c>
      <c r="GE3" s="51"/>
      <c r="GF3" s="51" t="s">
        <v>18</v>
      </c>
      <c r="GG3" s="51" t="s">
        <v>11</v>
      </c>
      <c r="GH3" s="51" t="s">
        <v>26</v>
      </c>
      <c r="GI3" s="55" t="s">
        <v>27</v>
      </c>
      <c r="GJ3" s="53" t="s">
        <v>14</v>
      </c>
      <c r="GK3" s="222"/>
      <c r="GL3" s="51" t="s">
        <v>8</v>
      </c>
      <c r="GM3" s="51" t="s">
        <v>16</v>
      </c>
      <c r="GN3" s="51"/>
      <c r="GO3" s="51" t="s">
        <v>18</v>
      </c>
      <c r="GP3" s="51" t="s">
        <v>11</v>
      </c>
      <c r="GQ3" s="51" t="s">
        <v>26</v>
      </c>
      <c r="GR3" s="55" t="s">
        <v>27</v>
      </c>
      <c r="GS3" s="53" t="s">
        <v>14</v>
      </c>
      <c r="GT3" s="394"/>
      <c r="GU3" s="29"/>
      <c r="GV3" s="57"/>
      <c r="GW3" s="31"/>
      <c r="GX3" s="32"/>
      <c r="GY3" s="33"/>
    </row>
    <row r="4" spans="1:209" ht="30.75" thickTop="1" x14ac:dyDescent="0.25">
      <c r="B4" s="34"/>
      <c r="C4" s="34"/>
      <c r="D4" s="35"/>
      <c r="E4" s="36"/>
      <c r="F4" s="37"/>
      <c r="G4" s="38"/>
      <c r="H4" s="39"/>
      <c r="I4" s="40"/>
      <c r="J4" s="58" t="s">
        <v>119</v>
      </c>
      <c r="K4" s="59" t="s">
        <v>200</v>
      </c>
      <c r="L4" s="60">
        <v>22100</v>
      </c>
      <c r="M4" s="61">
        <v>42430</v>
      </c>
      <c r="N4" s="176" t="s">
        <v>263</v>
      </c>
      <c r="O4" s="62">
        <f>27580-220.64</f>
        <v>27359.360000000001</v>
      </c>
      <c r="P4" s="63">
        <f>O4-L4</f>
        <v>5259.3600000000006</v>
      </c>
      <c r="Q4" s="420">
        <v>21.5</v>
      </c>
      <c r="R4" s="65"/>
      <c r="S4" s="65"/>
      <c r="T4" s="39">
        <f t="shared" ref="T4:T62" si="0">Q4*O4</f>
        <v>588226.24</v>
      </c>
      <c r="U4" s="351" t="s">
        <v>53</v>
      </c>
      <c r="V4" s="66">
        <v>42457</v>
      </c>
      <c r="W4" s="395">
        <v>14812.5</v>
      </c>
      <c r="X4" s="68"/>
      <c r="Y4" s="68"/>
      <c r="Z4" s="68"/>
      <c r="AA4" s="68"/>
      <c r="AB4" s="68"/>
      <c r="AC4" s="69"/>
      <c r="AD4" s="70"/>
      <c r="AE4" s="182"/>
      <c r="AF4" s="68"/>
      <c r="AG4" s="68"/>
      <c r="AH4" s="68"/>
      <c r="AI4" s="68"/>
      <c r="AJ4" s="68"/>
      <c r="AK4" s="68"/>
      <c r="AL4" s="69"/>
      <c r="AM4" s="70"/>
      <c r="AN4" s="182"/>
      <c r="AO4" s="68"/>
      <c r="AP4" s="68"/>
      <c r="AQ4" s="68"/>
      <c r="AR4" s="68"/>
      <c r="AS4" s="68"/>
      <c r="AT4" s="68"/>
      <c r="AU4" s="69"/>
      <c r="AV4" s="70"/>
      <c r="AW4" s="182"/>
      <c r="AX4" s="68"/>
      <c r="AY4" s="68"/>
      <c r="AZ4" s="68"/>
      <c r="BA4" s="68"/>
      <c r="BB4" s="68"/>
      <c r="BC4" s="68"/>
      <c r="BD4" s="69"/>
      <c r="BE4" s="70"/>
      <c r="BF4" s="182"/>
      <c r="BG4" s="68"/>
      <c r="BH4" s="68"/>
      <c r="BI4" s="68"/>
      <c r="BJ4" s="68"/>
      <c r="BK4" s="68"/>
      <c r="BL4" s="68"/>
      <c r="BM4" s="70"/>
      <c r="BN4" s="70"/>
      <c r="BO4" s="182"/>
      <c r="BP4" s="68"/>
      <c r="BQ4" s="68"/>
      <c r="BR4" s="68"/>
      <c r="BS4" s="68"/>
      <c r="BT4" s="68"/>
      <c r="BU4" s="68"/>
      <c r="BV4" s="70"/>
      <c r="BW4" s="70"/>
      <c r="BX4" s="182"/>
      <c r="BY4" s="68"/>
      <c r="BZ4" s="68"/>
      <c r="CA4" s="68"/>
      <c r="CB4" s="68"/>
      <c r="CC4" s="68"/>
      <c r="CD4" s="68"/>
      <c r="CE4" s="70"/>
      <c r="CF4" s="70"/>
      <c r="CG4" s="182"/>
      <c r="CH4" s="68"/>
      <c r="CI4" s="68"/>
      <c r="CJ4" s="68"/>
      <c r="CK4" s="68"/>
      <c r="CL4" s="68"/>
      <c r="CM4" s="68"/>
      <c r="CN4" s="69"/>
      <c r="CO4" s="70"/>
      <c r="CP4" s="182"/>
      <c r="CQ4" s="68"/>
      <c r="CR4" s="68"/>
      <c r="CS4" s="68"/>
      <c r="CT4" s="68"/>
      <c r="CU4" s="68"/>
      <c r="CV4" s="68"/>
      <c r="CW4" s="70"/>
      <c r="CX4" s="70"/>
      <c r="CY4" s="182"/>
      <c r="CZ4" s="68"/>
      <c r="DA4" s="68"/>
      <c r="DB4" s="68"/>
      <c r="DC4" s="68"/>
      <c r="DD4" s="68"/>
      <c r="DE4" s="68"/>
      <c r="DF4" s="70"/>
      <c r="DG4" s="70"/>
      <c r="DH4" s="182"/>
      <c r="DI4" s="68"/>
      <c r="DJ4" s="68"/>
      <c r="DK4" s="68"/>
      <c r="DL4" s="68"/>
      <c r="DM4" s="68"/>
      <c r="DN4" s="68"/>
      <c r="DO4" s="70"/>
      <c r="DP4" s="70"/>
      <c r="DQ4" s="182"/>
      <c r="DR4" s="68"/>
      <c r="DS4" s="68"/>
      <c r="DT4" s="68"/>
      <c r="DU4" s="68"/>
      <c r="DV4" s="68"/>
      <c r="DW4" s="68"/>
      <c r="DX4" s="70"/>
      <c r="DY4" s="70"/>
      <c r="DZ4" s="182"/>
      <c r="EA4" s="68"/>
      <c r="EB4" s="68"/>
      <c r="EC4" s="68"/>
      <c r="ED4" s="68"/>
      <c r="EE4" s="68"/>
      <c r="EF4" s="68"/>
      <c r="EG4" s="70"/>
      <c r="EH4" s="70"/>
      <c r="EI4" s="182"/>
      <c r="EJ4" s="68"/>
      <c r="EK4" s="68"/>
      <c r="EL4" s="68"/>
      <c r="EM4" s="68"/>
      <c r="EN4" s="68"/>
      <c r="EO4" s="68"/>
      <c r="EP4" s="70"/>
      <c r="EQ4" s="70"/>
      <c r="ER4" s="182"/>
      <c r="ES4" s="68"/>
      <c r="ET4" s="68"/>
      <c r="EU4" s="68"/>
      <c r="EV4" s="68"/>
      <c r="EW4" s="68"/>
      <c r="EX4" s="68"/>
      <c r="EY4" s="70"/>
      <c r="EZ4" s="70"/>
      <c r="FA4" s="182"/>
      <c r="FB4" s="68"/>
      <c r="FC4" s="68"/>
      <c r="FD4" s="68"/>
      <c r="FE4" s="68"/>
      <c r="FF4" s="68"/>
      <c r="FG4" s="68"/>
      <c r="FH4" s="70"/>
      <c r="FI4" s="70"/>
      <c r="FJ4" s="182"/>
      <c r="FK4" s="68"/>
      <c r="FL4" s="68"/>
      <c r="FM4" s="68"/>
      <c r="FN4" s="68"/>
      <c r="FO4" s="68"/>
      <c r="FP4" s="68"/>
      <c r="FQ4" s="70"/>
      <c r="FR4" s="70"/>
      <c r="FS4" s="182"/>
      <c r="FT4" s="68"/>
      <c r="FU4" s="68"/>
      <c r="FV4" s="68"/>
      <c r="FW4" s="68"/>
      <c r="FX4" s="68"/>
      <c r="FY4" s="68"/>
      <c r="FZ4" s="70"/>
      <c r="GA4" s="70"/>
      <c r="GB4" s="182"/>
      <c r="GC4" s="68"/>
      <c r="GD4" s="68"/>
      <c r="GE4" s="68"/>
      <c r="GF4" s="68"/>
      <c r="GG4" s="68"/>
      <c r="GH4" s="68"/>
      <c r="GI4" s="70"/>
      <c r="GJ4" s="70"/>
      <c r="GK4" s="182"/>
      <c r="GL4" s="68"/>
      <c r="GM4" s="68"/>
      <c r="GN4" s="68"/>
      <c r="GO4" s="68"/>
      <c r="GP4" s="68"/>
      <c r="GQ4" s="68"/>
      <c r="GR4" s="70"/>
      <c r="GS4" s="70"/>
      <c r="GT4" s="396">
        <v>42457</v>
      </c>
      <c r="GU4" s="73">
        <v>18480</v>
      </c>
      <c r="GV4" s="74" t="s">
        <v>234</v>
      </c>
      <c r="GW4" s="74"/>
      <c r="GX4" s="591" t="s">
        <v>287</v>
      </c>
      <c r="GY4" s="412">
        <v>3944</v>
      </c>
      <c r="GZ4" s="77"/>
      <c r="HA4" s="77"/>
    </row>
    <row r="5" spans="1:209" ht="23.25" x14ac:dyDescent="0.25">
      <c r="B5" s="34"/>
      <c r="C5" s="34"/>
      <c r="D5" s="35"/>
      <c r="E5" s="36"/>
      <c r="F5" s="37"/>
      <c r="G5" s="38"/>
      <c r="H5" s="39"/>
      <c r="I5" s="40"/>
      <c r="J5" s="446" t="s">
        <v>32</v>
      </c>
      <c r="K5" s="78" t="s">
        <v>43</v>
      </c>
      <c r="L5" s="79">
        <v>24580</v>
      </c>
      <c r="M5" s="80">
        <v>42431</v>
      </c>
      <c r="N5" s="119" t="s">
        <v>209</v>
      </c>
      <c r="O5" s="82">
        <v>24580</v>
      </c>
      <c r="P5" s="63">
        <f>O5-L5</f>
        <v>0</v>
      </c>
      <c r="Q5" s="83">
        <v>21</v>
      </c>
      <c r="R5" s="84"/>
      <c r="S5" s="85"/>
      <c r="T5" s="39">
        <f t="shared" si="0"/>
        <v>516180</v>
      </c>
      <c r="U5" s="150" t="s">
        <v>53</v>
      </c>
      <c r="V5" s="390">
        <v>42432</v>
      </c>
      <c r="W5" s="395">
        <v>25284</v>
      </c>
      <c r="X5" s="68"/>
      <c r="Y5" s="68"/>
      <c r="Z5" s="68"/>
      <c r="AA5" s="68"/>
      <c r="AB5" s="68"/>
      <c r="AC5" s="69"/>
      <c r="AD5" s="70"/>
      <c r="AE5" s="182"/>
      <c r="AF5" s="68"/>
      <c r="AG5" s="68"/>
      <c r="AH5" s="68"/>
      <c r="AI5" s="68"/>
      <c r="AJ5" s="68"/>
      <c r="AK5" s="68"/>
      <c r="AL5" s="69"/>
      <c r="AM5" s="70"/>
      <c r="AN5" s="182"/>
      <c r="AO5" s="68"/>
      <c r="AP5" s="68"/>
      <c r="AQ5" s="68"/>
      <c r="AR5" s="68"/>
      <c r="AS5" s="68"/>
      <c r="AT5" s="68"/>
      <c r="AU5" s="69"/>
      <c r="AV5" s="70"/>
      <c r="AW5" s="182"/>
      <c r="AX5" s="68"/>
      <c r="AY5" s="68"/>
      <c r="AZ5" s="68"/>
      <c r="BA5" s="68"/>
      <c r="BB5" s="68"/>
      <c r="BC5" s="68"/>
      <c r="BD5" s="69"/>
      <c r="BE5" s="70"/>
      <c r="BF5" s="182"/>
      <c r="BG5" s="68"/>
      <c r="BH5" s="68"/>
      <c r="BI5" s="68"/>
      <c r="BJ5" s="68"/>
      <c r="BK5" s="68"/>
      <c r="BL5" s="68"/>
      <c r="BM5" s="70"/>
      <c r="BN5" s="70"/>
      <c r="BO5" s="182"/>
      <c r="BP5" s="68"/>
      <c r="BQ5" s="68"/>
      <c r="BR5" s="68"/>
      <c r="BS5" s="68"/>
      <c r="BT5" s="68"/>
      <c r="BU5" s="68"/>
      <c r="BV5" s="70"/>
      <c r="BW5" s="70"/>
      <c r="BX5" s="182"/>
      <c r="BY5" s="68"/>
      <c r="BZ5" s="68"/>
      <c r="CA5" s="68"/>
      <c r="CB5" s="68"/>
      <c r="CC5" s="68"/>
      <c r="CD5" s="68"/>
      <c r="CE5" s="70"/>
      <c r="CF5" s="70"/>
      <c r="CG5" s="182"/>
      <c r="CH5" s="68"/>
      <c r="CI5" s="68"/>
      <c r="CJ5" s="68"/>
      <c r="CK5" s="68"/>
      <c r="CL5" s="68"/>
      <c r="CM5" s="68"/>
      <c r="CN5" s="69"/>
      <c r="CO5" s="70"/>
      <c r="CP5" s="182"/>
      <c r="CQ5" s="68"/>
      <c r="CR5" s="68"/>
      <c r="CS5" s="68"/>
      <c r="CT5" s="68"/>
      <c r="CU5" s="68"/>
      <c r="CV5" s="68"/>
      <c r="CW5" s="70"/>
      <c r="CX5" s="70"/>
      <c r="CY5" s="182"/>
      <c r="CZ5" s="68"/>
      <c r="DA5" s="68"/>
      <c r="DB5" s="68"/>
      <c r="DC5" s="68"/>
      <c r="DD5" s="68"/>
      <c r="DE5" s="68"/>
      <c r="DF5" s="70"/>
      <c r="DG5" s="70"/>
      <c r="DH5" s="182"/>
      <c r="DI5" s="68"/>
      <c r="DJ5" s="68"/>
      <c r="DK5" s="68"/>
      <c r="DL5" s="68"/>
      <c r="DM5" s="68"/>
      <c r="DN5" s="68"/>
      <c r="DO5" s="70"/>
      <c r="DP5" s="70"/>
      <c r="DQ5" s="182"/>
      <c r="DR5" s="68"/>
      <c r="DS5" s="68"/>
      <c r="DT5" s="68"/>
      <c r="DU5" s="68"/>
      <c r="DV5" s="68"/>
      <c r="DW5" s="68"/>
      <c r="DX5" s="70"/>
      <c r="DY5" s="70"/>
      <c r="DZ5" s="182"/>
      <c r="EA5" s="68"/>
      <c r="EB5" s="68"/>
      <c r="EC5" s="68"/>
      <c r="ED5" s="68"/>
      <c r="EE5" s="68"/>
      <c r="EF5" s="68"/>
      <c r="EG5" s="70"/>
      <c r="EH5" s="70"/>
      <c r="EI5" s="182"/>
      <c r="EJ5" s="68"/>
      <c r="EK5" s="68"/>
      <c r="EL5" s="68"/>
      <c r="EM5" s="68"/>
      <c r="EN5" s="68"/>
      <c r="EO5" s="68"/>
      <c r="EP5" s="70"/>
      <c r="EQ5" s="70"/>
      <c r="ER5" s="182"/>
      <c r="ES5" s="68"/>
      <c r="ET5" s="68"/>
      <c r="EU5" s="68"/>
      <c r="EV5" s="68"/>
      <c r="EW5" s="68"/>
      <c r="EX5" s="68"/>
      <c r="EY5" s="70"/>
      <c r="EZ5" s="70"/>
      <c r="FA5" s="182"/>
      <c r="FB5" s="68"/>
      <c r="FC5" s="68"/>
      <c r="FD5" s="68"/>
      <c r="FE5" s="68"/>
      <c r="FF5" s="68"/>
      <c r="FG5" s="68"/>
      <c r="FH5" s="70"/>
      <c r="FI5" s="70"/>
      <c r="FJ5" s="182"/>
      <c r="FK5" s="68"/>
      <c r="FL5" s="68"/>
      <c r="FM5" s="68"/>
      <c r="FN5" s="68"/>
      <c r="FO5" s="68"/>
      <c r="FP5" s="68"/>
      <c r="FQ5" s="70"/>
      <c r="FR5" s="70"/>
      <c r="FS5" s="182"/>
      <c r="FT5" s="68"/>
      <c r="FU5" s="68"/>
      <c r="FV5" s="68"/>
      <c r="FW5" s="68"/>
      <c r="FX5" s="68"/>
      <c r="FY5" s="68"/>
      <c r="FZ5" s="70"/>
      <c r="GA5" s="70"/>
      <c r="GB5" s="182"/>
      <c r="GC5" s="68"/>
      <c r="GD5" s="68"/>
      <c r="GE5" s="68"/>
      <c r="GF5" s="68"/>
      <c r="GG5" s="68"/>
      <c r="GH5" s="68"/>
      <c r="GI5" s="70"/>
      <c r="GJ5" s="70"/>
      <c r="GK5" s="182"/>
      <c r="GL5" s="68"/>
      <c r="GM5" s="68"/>
      <c r="GN5" s="68"/>
      <c r="GO5" s="68"/>
      <c r="GP5" s="68"/>
      <c r="GQ5" s="68"/>
      <c r="GR5" s="70"/>
      <c r="GS5" s="70"/>
      <c r="GT5" s="397">
        <v>42433</v>
      </c>
      <c r="GU5" s="73">
        <v>22400</v>
      </c>
      <c r="GV5" s="87" t="s">
        <v>217</v>
      </c>
      <c r="GW5" s="74"/>
      <c r="GX5" s="386" t="s">
        <v>372</v>
      </c>
      <c r="GY5" s="175">
        <v>3944</v>
      </c>
      <c r="GZ5" s="77"/>
      <c r="HA5" s="77"/>
    </row>
    <row r="6" spans="1:209" x14ac:dyDescent="0.25">
      <c r="B6" s="77"/>
      <c r="C6" s="90"/>
      <c r="D6" s="35"/>
      <c r="E6" s="36"/>
      <c r="F6" s="37"/>
      <c r="G6" s="38"/>
      <c r="H6" s="39"/>
      <c r="I6" s="40"/>
      <c r="J6" s="91" t="s">
        <v>121</v>
      </c>
      <c r="K6" s="78" t="s">
        <v>42</v>
      </c>
      <c r="L6" s="79">
        <v>10990</v>
      </c>
      <c r="M6" s="80">
        <v>42432</v>
      </c>
      <c r="N6" s="81" t="s">
        <v>267</v>
      </c>
      <c r="O6" s="82">
        <v>13670</v>
      </c>
      <c r="P6" s="63">
        <f>O6-L6</f>
        <v>2680</v>
      </c>
      <c r="Q6" s="83">
        <v>21.5</v>
      </c>
      <c r="R6" s="92"/>
      <c r="S6" s="93"/>
      <c r="T6" s="39">
        <f t="shared" si="0"/>
        <v>293905</v>
      </c>
      <c r="U6" s="352" t="s">
        <v>53</v>
      </c>
      <c r="V6" s="390">
        <v>42458</v>
      </c>
      <c r="W6" s="398">
        <v>7702.5</v>
      </c>
      <c r="X6" s="95"/>
      <c r="Y6" s="96"/>
      <c r="Z6" s="97"/>
      <c r="AA6" s="98"/>
      <c r="AB6" s="97"/>
      <c r="AC6" s="99"/>
      <c r="AD6" s="100"/>
      <c r="AE6" s="95"/>
      <c r="AF6" s="95"/>
      <c r="AG6" s="95"/>
      <c r="AH6" s="96"/>
      <c r="AI6" s="97"/>
      <c r="AJ6" s="98"/>
      <c r="AK6" s="97"/>
      <c r="AL6" s="99"/>
      <c r="AM6" s="100"/>
      <c r="AN6" s="95"/>
      <c r="AO6" s="95"/>
      <c r="AP6" s="95"/>
      <c r="AQ6" s="96"/>
      <c r="AR6" s="97"/>
      <c r="AS6" s="98"/>
      <c r="AT6" s="97"/>
      <c r="AU6" s="99"/>
      <c r="AV6" s="100"/>
      <c r="AW6" s="95"/>
      <c r="AX6" s="95"/>
      <c r="AY6" s="95"/>
      <c r="AZ6" s="96"/>
      <c r="BA6" s="97"/>
      <c r="BB6" s="98"/>
      <c r="BC6" s="97"/>
      <c r="BD6" s="99"/>
      <c r="BE6" s="100"/>
      <c r="BF6" s="95"/>
      <c r="BG6" s="95"/>
      <c r="BH6" s="95"/>
      <c r="BI6" s="96"/>
      <c r="BJ6" s="97"/>
      <c r="BK6" s="98"/>
      <c r="BL6" s="97"/>
      <c r="BM6" s="99"/>
      <c r="BN6" s="100"/>
      <c r="BO6" s="95"/>
      <c r="BP6" s="95"/>
      <c r="BQ6" s="95"/>
      <c r="BR6" s="96"/>
      <c r="BS6" s="97"/>
      <c r="BT6" s="98"/>
      <c r="BU6" s="97"/>
      <c r="BV6" s="99"/>
      <c r="BW6" s="100"/>
      <c r="BX6" s="95"/>
      <c r="BY6" s="95"/>
      <c r="BZ6" s="95"/>
      <c r="CA6" s="96"/>
      <c r="CB6" s="97"/>
      <c r="CC6" s="98"/>
      <c r="CD6" s="97"/>
      <c r="CE6" s="99"/>
      <c r="CF6" s="100"/>
      <c r="CG6" s="95"/>
      <c r="CH6" s="95"/>
      <c r="CI6" s="95"/>
      <c r="CJ6" s="96"/>
      <c r="CK6" s="97"/>
      <c r="CL6" s="98"/>
      <c r="CM6" s="97"/>
      <c r="CN6" s="99"/>
      <c r="CO6" s="100"/>
      <c r="CP6" s="95"/>
      <c r="CQ6" s="95"/>
      <c r="CR6" s="95"/>
      <c r="CS6" s="96"/>
      <c r="CT6" s="97"/>
      <c r="CU6" s="98"/>
      <c r="CV6" s="101"/>
      <c r="CW6" s="99"/>
      <c r="CX6" s="100"/>
      <c r="CY6" s="95"/>
      <c r="CZ6" s="95"/>
      <c r="DA6" s="95"/>
      <c r="DB6" s="96"/>
      <c r="DC6" s="97"/>
      <c r="DD6" s="98"/>
      <c r="DE6" s="97"/>
      <c r="DF6" s="99"/>
      <c r="DG6" s="100"/>
      <c r="DH6" s="95"/>
      <c r="DI6" s="95"/>
      <c r="DJ6" s="95"/>
      <c r="DK6" s="96"/>
      <c r="DL6" s="97"/>
      <c r="DM6" s="98"/>
      <c r="DN6" s="97"/>
      <c r="DO6" s="99"/>
      <c r="DP6" s="100"/>
      <c r="DQ6" s="95"/>
      <c r="DR6" s="95"/>
      <c r="DS6" s="95"/>
      <c r="DT6" s="96"/>
      <c r="DU6" s="97"/>
      <c r="DV6" s="98"/>
      <c r="DW6" s="97"/>
      <c r="DX6" s="99"/>
      <c r="DY6" s="100"/>
      <c r="DZ6" s="95"/>
      <c r="EA6" s="95"/>
      <c r="EB6" s="95"/>
      <c r="EC6" s="96"/>
      <c r="ED6" s="97"/>
      <c r="EE6" s="98"/>
      <c r="EF6" s="97"/>
      <c r="EG6" s="99"/>
      <c r="EH6" s="100"/>
      <c r="EI6" s="95"/>
      <c r="EJ6" s="95"/>
      <c r="EK6" s="95"/>
      <c r="EL6" s="96"/>
      <c r="EM6" s="97"/>
      <c r="EN6" s="98"/>
      <c r="EO6" s="97"/>
      <c r="EP6" s="99"/>
      <c r="EQ6" s="100"/>
      <c r="ER6" s="95"/>
      <c r="ES6" s="95"/>
      <c r="ET6" s="95"/>
      <c r="EU6" s="96"/>
      <c r="EV6" s="97"/>
      <c r="EW6" s="98"/>
      <c r="EX6" s="97"/>
      <c r="EY6" s="99"/>
      <c r="EZ6" s="100"/>
      <c r="FA6" s="95"/>
      <c r="FB6" s="95"/>
      <c r="FC6" s="95"/>
      <c r="FD6" s="96"/>
      <c r="FE6" s="97"/>
      <c r="FF6" s="98"/>
      <c r="FG6" s="97"/>
      <c r="FH6" s="99"/>
      <c r="FI6" s="100"/>
      <c r="FJ6" s="95"/>
      <c r="FK6" s="95"/>
      <c r="FL6" s="95"/>
      <c r="FM6" s="96"/>
      <c r="FN6" s="97"/>
      <c r="FO6" s="98"/>
      <c r="FP6" s="97"/>
      <c r="FQ6" s="99"/>
      <c r="FR6" s="100"/>
      <c r="FS6" s="95"/>
      <c r="FT6" s="95"/>
      <c r="FU6" s="95"/>
      <c r="FV6" s="96"/>
      <c r="FW6" s="97"/>
      <c r="FX6" s="98"/>
      <c r="FY6" s="97"/>
      <c r="FZ6" s="99"/>
      <c r="GA6" s="100"/>
      <c r="GB6" s="95"/>
      <c r="GC6" s="95"/>
      <c r="GD6" s="95"/>
      <c r="GE6" s="96"/>
      <c r="GF6" s="97"/>
      <c r="GG6" s="98"/>
      <c r="GH6" s="97"/>
      <c r="GI6" s="99"/>
      <c r="GJ6" s="100"/>
      <c r="GK6" s="95"/>
      <c r="GL6" s="95"/>
      <c r="GM6" s="95"/>
      <c r="GN6" s="96"/>
      <c r="GO6" s="97"/>
      <c r="GP6" s="98"/>
      <c r="GQ6" s="97"/>
      <c r="GR6" s="99"/>
      <c r="GS6" s="100"/>
      <c r="GT6" s="399">
        <v>42458</v>
      </c>
      <c r="GU6" s="83">
        <v>14560</v>
      </c>
      <c r="GV6" s="144" t="s">
        <v>236</v>
      </c>
      <c r="GW6" s="103"/>
      <c r="GX6" s="592" t="s">
        <v>372</v>
      </c>
      <c r="GY6" s="154">
        <v>2088</v>
      </c>
      <c r="GZ6" s="77"/>
      <c r="HA6" s="77"/>
    </row>
    <row r="7" spans="1:209" x14ac:dyDescent="0.25">
      <c r="B7" s="77"/>
      <c r="C7" s="90"/>
      <c r="D7" s="35"/>
      <c r="E7" s="36"/>
      <c r="F7" s="37"/>
      <c r="G7" s="38"/>
      <c r="H7" s="39"/>
      <c r="I7" s="40"/>
      <c r="J7" s="58" t="s">
        <v>119</v>
      </c>
      <c r="K7" s="78" t="s">
        <v>43</v>
      </c>
      <c r="L7" s="106">
        <v>23450</v>
      </c>
      <c r="M7" s="80">
        <v>42432</v>
      </c>
      <c r="N7" s="151" t="s">
        <v>264</v>
      </c>
      <c r="O7" s="107">
        <v>29230</v>
      </c>
      <c r="P7" s="63">
        <f t="shared" ref="P7:P55" si="1">O7-L7</f>
        <v>5780</v>
      </c>
      <c r="Q7" s="92">
        <v>21.5</v>
      </c>
      <c r="R7" s="92"/>
      <c r="S7" s="108"/>
      <c r="T7" s="39">
        <f t="shared" si="0"/>
        <v>628445</v>
      </c>
      <c r="U7" s="352" t="s">
        <v>53</v>
      </c>
      <c r="V7" s="390">
        <v>42457</v>
      </c>
      <c r="W7" s="398">
        <v>14812.5</v>
      </c>
      <c r="X7" s="95"/>
      <c r="Y7" s="96"/>
      <c r="Z7" s="97"/>
      <c r="AA7" s="98"/>
      <c r="AB7" s="97"/>
      <c r="AC7" s="99"/>
      <c r="AD7" s="100"/>
      <c r="AE7" s="95"/>
      <c r="AF7" s="95"/>
      <c r="AG7" s="95"/>
      <c r="AH7" s="96"/>
      <c r="AI7" s="97"/>
      <c r="AJ7" s="98"/>
      <c r="AK7" s="97"/>
      <c r="AL7" s="99"/>
      <c r="AM7" s="100"/>
      <c r="AN7" s="95"/>
      <c r="AO7" s="95"/>
      <c r="AP7" s="95"/>
      <c r="AQ7" s="96"/>
      <c r="AR7" s="97"/>
      <c r="AS7" s="98"/>
      <c r="AT7" s="97"/>
      <c r="AU7" s="99"/>
      <c r="AV7" s="100"/>
      <c r="AW7" s="95"/>
      <c r="AX7" s="95"/>
      <c r="AY7" s="95"/>
      <c r="AZ7" s="96"/>
      <c r="BA7" s="97"/>
      <c r="BB7" s="98"/>
      <c r="BC7" s="97"/>
      <c r="BD7" s="99"/>
      <c r="BE7" s="100"/>
      <c r="BF7" s="95"/>
      <c r="BG7" s="95"/>
      <c r="BH7" s="95"/>
      <c r="BI7" s="96"/>
      <c r="BJ7" s="97"/>
      <c r="BK7" s="98"/>
      <c r="BL7" s="97"/>
      <c r="BM7" s="99"/>
      <c r="BN7" s="100"/>
      <c r="BO7" s="95"/>
      <c r="BP7" s="95"/>
      <c r="BQ7" s="95"/>
      <c r="BR7" s="96"/>
      <c r="BS7" s="97"/>
      <c r="BT7" s="98"/>
      <c r="BU7" s="97"/>
      <c r="BV7" s="99"/>
      <c r="BW7" s="100"/>
      <c r="BX7" s="95"/>
      <c r="BY7" s="95"/>
      <c r="BZ7" s="95"/>
      <c r="CA7" s="96"/>
      <c r="CB7" s="97"/>
      <c r="CC7" s="98"/>
      <c r="CD7" s="97"/>
      <c r="CE7" s="99"/>
      <c r="CF7" s="100"/>
      <c r="CG7" s="95"/>
      <c r="CH7" s="95"/>
      <c r="CI7" s="95"/>
      <c r="CJ7" s="96"/>
      <c r="CK7" s="97"/>
      <c r="CL7" s="98"/>
      <c r="CM7" s="97"/>
      <c r="CN7" s="99"/>
      <c r="CO7" s="100"/>
      <c r="CP7" s="95"/>
      <c r="CQ7" s="95"/>
      <c r="CR7" s="95"/>
      <c r="CS7" s="96"/>
      <c r="CT7" s="97"/>
      <c r="CU7" s="98"/>
      <c r="CV7" s="101"/>
      <c r="CW7" s="99"/>
      <c r="CX7" s="100"/>
      <c r="CY7" s="95"/>
      <c r="CZ7" s="95"/>
      <c r="DA7" s="95"/>
      <c r="DB7" s="96"/>
      <c r="DC7" s="97"/>
      <c r="DD7" s="98"/>
      <c r="DE7" s="97"/>
      <c r="DF7" s="99"/>
      <c r="DG7" s="100"/>
      <c r="DH7" s="95"/>
      <c r="DI7" s="95"/>
      <c r="DJ7" s="95"/>
      <c r="DK7" s="96"/>
      <c r="DL7" s="97"/>
      <c r="DM7" s="98"/>
      <c r="DN7" s="97"/>
      <c r="DO7" s="99"/>
      <c r="DP7" s="100"/>
      <c r="DQ7" s="95"/>
      <c r="DR7" s="95"/>
      <c r="DS7" s="95"/>
      <c r="DT7" s="96"/>
      <c r="DU7" s="97"/>
      <c r="DV7" s="98"/>
      <c r="DW7" s="97"/>
      <c r="DX7" s="99"/>
      <c r="DY7" s="100"/>
      <c r="DZ7" s="95"/>
      <c r="EA7" s="95"/>
      <c r="EB7" s="95"/>
      <c r="EC7" s="96"/>
      <c r="ED7" s="97"/>
      <c r="EE7" s="98"/>
      <c r="EF7" s="97"/>
      <c r="EG7" s="99"/>
      <c r="EH7" s="100"/>
      <c r="EI7" s="95"/>
      <c r="EJ7" s="95"/>
      <c r="EK7" s="95"/>
      <c r="EL7" s="96"/>
      <c r="EM7" s="97"/>
      <c r="EN7" s="98"/>
      <c r="EO7" s="97"/>
      <c r="EP7" s="99"/>
      <c r="EQ7" s="100"/>
      <c r="ER7" s="95"/>
      <c r="ES7" s="95"/>
      <c r="ET7" s="95"/>
      <c r="EU7" s="96"/>
      <c r="EV7" s="97"/>
      <c r="EW7" s="98"/>
      <c r="EX7" s="97"/>
      <c r="EY7" s="99"/>
      <c r="EZ7" s="100"/>
      <c r="FA7" s="95"/>
      <c r="FB7" s="95"/>
      <c r="FC7" s="95"/>
      <c r="FD7" s="96"/>
      <c r="FE7" s="97"/>
      <c r="FF7" s="98"/>
      <c r="FG7" s="97"/>
      <c r="FH7" s="99"/>
      <c r="FI7" s="100"/>
      <c r="FJ7" s="95"/>
      <c r="FK7" s="95"/>
      <c r="FL7" s="95"/>
      <c r="FM7" s="96"/>
      <c r="FN7" s="97"/>
      <c r="FO7" s="98"/>
      <c r="FP7" s="97"/>
      <c r="FQ7" s="99"/>
      <c r="FR7" s="100"/>
      <c r="FS7" s="95"/>
      <c r="FT7" s="95"/>
      <c r="FU7" s="95"/>
      <c r="FV7" s="96"/>
      <c r="FW7" s="97"/>
      <c r="FX7" s="98"/>
      <c r="FY7" s="97"/>
      <c r="FZ7" s="99"/>
      <c r="GA7" s="100"/>
      <c r="GB7" s="95"/>
      <c r="GC7" s="95"/>
      <c r="GD7" s="95"/>
      <c r="GE7" s="96"/>
      <c r="GF7" s="97"/>
      <c r="GG7" s="98"/>
      <c r="GH7" s="97"/>
      <c r="GI7" s="99"/>
      <c r="GJ7" s="100"/>
      <c r="GK7" s="95"/>
      <c r="GL7" s="95"/>
      <c r="GM7" s="95"/>
      <c r="GN7" s="96"/>
      <c r="GO7" s="97"/>
      <c r="GP7" s="98"/>
      <c r="GQ7" s="97"/>
      <c r="GR7" s="99"/>
      <c r="GS7" s="100"/>
      <c r="GT7" s="399">
        <v>42457</v>
      </c>
      <c r="GU7" s="83">
        <v>18480</v>
      </c>
      <c r="GV7" s="103" t="s">
        <v>235</v>
      </c>
      <c r="GW7" s="103"/>
      <c r="GX7" s="592" t="s">
        <v>372</v>
      </c>
      <c r="GY7" s="154">
        <v>3944</v>
      </c>
      <c r="GZ7" s="77"/>
      <c r="HA7" s="77"/>
    </row>
    <row r="8" spans="1:209" x14ac:dyDescent="0.25">
      <c r="B8" s="77"/>
      <c r="C8" s="90"/>
      <c r="D8" s="35"/>
      <c r="E8" s="36"/>
      <c r="F8" s="37"/>
      <c r="G8" s="38"/>
      <c r="H8" s="39"/>
      <c r="I8" s="40"/>
      <c r="J8" s="58" t="s">
        <v>121</v>
      </c>
      <c r="K8" s="109" t="s">
        <v>43</v>
      </c>
      <c r="L8" s="110">
        <v>22410</v>
      </c>
      <c r="M8" s="111">
        <v>42433</v>
      </c>
      <c r="N8" s="112" t="s">
        <v>272</v>
      </c>
      <c r="O8" s="113">
        <v>27935</v>
      </c>
      <c r="P8" s="63">
        <f t="shared" si="1"/>
        <v>5525</v>
      </c>
      <c r="Q8" s="73">
        <v>21.5</v>
      </c>
      <c r="R8" s="114"/>
      <c r="S8" s="115"/>
      <c r="T8" s="39">
        <f t="shared" si="0"/>
        <v>600602.5</v>
      </c>
      <c r="U8" s="353" t="s">
        <v>53</v>
      </c>
      <c r="V8" s="391">
        <v>42458</v>
      </c>
      <c r="W8" s="400">
        <v>14812.5</v>
      </c>
      <c r="X8" s="95"/>
      <c r="Y8" s="96"/>
      <c r="Z8" s="97"/>
      <c r="AA8" s="98"/>
      <c r="AB8" s="97"/>
      <c r="AC8" s="99"/>
      <c r="AD8" s="100"/>
      <c r="AE8" s="95"/>
      <c r="AF8" s="95"/>
      <c r="AG8" s="95"/>
      <c r="AH8" s="96"/>
      <c r="AI8" s="97"/>
      <c r="AJ8" s="98"/>
      <c r="AK8" s="97"/>
      <c r="AL8" s="99"/>
      <c r="AM8" s="100"/>
      <c r="AN8" s="95"/>
      <c r="AO8" s="95"/>
      <c r="AP8" s="95"/>
      <c r="AQ8" s="96"/>
      <c r="AR8" s="97"/>
      <c r="AS8" s="98"/>
      <c r="AT8" s="97"/>
      <c r="AU8" s="99"/>
      <c r="AV8" s="100"/>
      <c r="AW8" s="95"/>
      <c r="AX8" s="95"/>
      <c r="AY8" s="95"/>
      <c r="AZ8" s="96"/>
      <c r="BA8" s="97"/>
      <c r="BB8" s="98"/>
      <c r="BC8" s="97"/>
      <c r="BD8" s="99"/>
      <c r="BE8" s="100"/>
      <c r="BF8" s="95"/>
      <c r="BG8" s="95"/>
      <c r="BH8" s="95"/>
      <c r="BI8" s="96"/>
      <c r="BJ8" s="97"/>
      <c r="BK8" s="98"/>
      <c r="BL8" s="97"/>
      <c r="BM8" s="99"/>
      <c r="BN8" s="100"/>
      <c r="BO8" s="95"/>
      <c r="BP8" s="95"/>
      <c r="BQ8" s="95"/>
      <c r="BR8" s="96"/>
      <c r="BS8" s="97"/>
      <c r="BT8" s="98"/>
      <c r="BU8" s="97"/>
      <c r="BV8" s="99"/>
      <c r="BW8" s="100"/>
      <c r="BX8" s="95"/>
      <c r="BY8" s="95"/>
      <c r="BZ8" s="95"/>
      <c r="CA8" s="96"/>
      <c r="CB8" s="97"/>
      <c r="CC8" s="98"/>
      <c r="CD8" s="97"/>
      <c r="CE8" s="99"/>
      <c r="CF8" s="100"/>
      <c r="CG8" s="95"/>
      <c r="CH8" s="95"/>
      <c r="CI8" s="95"/>
      <c r="CJ8" s="96"/>
      <c r="CK8" s="97"/>
      <c r="CL8" s="98"/>
      <c r="CM8" s="97"/>
      <c r="CN8" s="99"/>
      <c r="CO8" s="100"/>
      <c r="CP8" s="95"/>
      <c r="CQ8" s="95"/>
      <c r="CR8" s="95"/>
      <c r="CS8" s="96"/>
      <c r="CT8" s="97"/>
      <c r="CU8" s="98"/>
      <c r="CV8" s="101"/>
      <c r="CW8" s="99"/>
      <c r="CX8" s="100"/>
      <c r="CY8" s="95"/>
      <c r="CZ8" s="95"/>
      <c r="DA8" s="95"/>
      <c r="DB8" s="96"/>
      <c r="DC8" s="97"/>
      <c r="DD8" s="98"/>
      <c r="DE8" s="97"/>
      <c r="DF8" s="99"/>
      <c r="DG8" s="100"/>
      <c r="DH8" s="95"/>
      <c r="DI8" s="95"/>
      <c r="DJ8" s="95"/>
      <c r="DK8" s="96"/>
      <c r="DL8" s="97"/>
      <c r="DM8" s="98"/>
      <c r="DN8" s="97"/>
      <c r="DO8" s="99"/>
      <c r="DP8" s="100"/>
      <c r="DQ8" s="95"/>
      <c r="DR8" s="95"/>
      <c r="DS8" s="95"/>
      <c r="DT8" s="96"/>
      <c r="DU8" s="97"/>
      <c r="DV8" s="98"/>
      <c r="DW8" s="97"/>
      <c r="DX8" s="99"/>
      <c r="DY8" s="100"/>
      <c r="DZ8" s="95"/>
      <c r="EA8" s="95"/>
      <c r="EB8" s="95"/>
      <c r="EC8" s="96"/>
      <c r="ED8" s="97"/>
      <c r="EE8" s="98"/>
      <c r="EF8" s="97"/>
      <c r="EG8" s="99"/>
      <c r="EH8" s="100"/>
      <c r="EI8" s="95"/>
      <c r="EJ8" s="95"/>
      <c r="EK8" s="95"/>
      <c r="EL8" s="96"/>
      <c r="EM8" s="97"/>
      <c r="EN8" s="98"/>
      <c r="EO8" s="97"/>
      <c r="EP8" s="99"/>
      <c r="EQ8" s="100"/>
      <c r="ER8" s="95"/>
      <c r="ES8" s="95"/>
      <c r="ET8" s="95"/>
      <c r="EU8" s="96"/>
      <c r="EV8" s="97"/>
      <c r="EW8" s="98"/>
      <c r="EX8" s="97"/>
      <c r="EY8" s="99"/>
      <c r="EZ8" s="100"/>
      <c r="FA8" s="95"/>
      <c r="FB8" s="95"/>
      <c r="FC8" s="95"/>
      <c r="FD8" s="96"/>
      <c r="FE8" s="97"/>
      <c r="FF8" s="98"/>
      <c r="FG8" s="97"/>
      <c r="FH8" s="99"/>
      <c r="FI8" s="100"/>
      <c r="FJ8" s="95"/>
      <c r="FK8" s="95"/>
      <c r="FL8" s="95"/>
      <c r="FM8" s="96"/>
      <c r="FN8" s="97"/>
      <c r="FO8" s="98"/>
      <c r="FP8" s="97"/>
      <c r="FQ8" s="99"/>
      <c r="FR8" s="100"/>
      <c r="FS8" s="95"/>
      <c r="FT8" s="95"/>
      <c r="FU8" s="95"/>
      <c r="FV8" s="96"/>
      <c r="FW8" s="97"/>
      <c r="FX8" s="98"/>
      <c r="FY8" s="97"/>
      <c r="FZ8" s="99"/>
      <c r="GA8" s="100"/>
      <c r="GB8" s="95"/>
      <c r="GC8" s="95"/>
      <c r="GD8" s="95"/>
      <c r="GE8" s="96"/>
      <c r="GF8" s="97"/>
      <c r="GG8" s="98"/>
      <c r="GH8" s="97"/>
      <c r="GI8" s="99"/>
      <c r="GJ8" s="100"/>
      <c r="GK8" s="95"/>
      <c r="GL8" s="95"/>
      <c r="GM8" s="95"/>
      <c r="GN8" s="96"/>
      <c r="GO8" s="97"/>
      <c r="GP8" s="98"/>
      <c r="GQ8" s="97"/>
      <c r="GR8" s="99"/>
      <c r="GS8" s="100"/>
      <c r="GT8" s="399">
        <v>42458</v>
      </c>
      <c r="GU8" s="83">
        <v>18480</v>
      </c>
      <c r="GV8" s="103" t="s">
        <v>238</v>
      </c>
      <c r="GW8" s="103"/>
      <c r="GX8" s="592" t="s">
        <v>372</v>
      </c>
      <c r="GY8" s="154">
        <v>3944</v>
      </c>
      <c r="GZ8" s="77"/>
      <c r="HA8" s="77"/>
    </row>
    <row r="9" spans="1:209" ht="30" x14ac:dyDescent="0.25">
      <c r="B9" s="77"/>
      <c r="C9" s="90"/>
      <c r="D9" s="35"/>
      <c r="E9" s="36"/>
      <c r="F9" s="37"/>
      <c r="G9" s="38"/>
      <c r="H9" s="39"/>
      <c r="I9" s="40"/>
      <c r="J9" s="58" t="s">
        <v>121</v>
      </c>
      <c r="K9" s="78" t="s">
        <v>110</v>
      </c>
      <c r="L9" s="118">
        <v>11020</v>
      </c>
      <c r="M9" s="80">
        <v>42433</v>
      </c>
      <c r="N9" s="81" t="s">
        <v>269</v>
      </c>
      <c r="O9" s="107">
        <f>13860-107.44</f>
        <v>13752.56</v>
      </c>
      <c r="P9" s="63">
        <f t="shared" si="1"/>
        <v>2732.5599999999995</v>
      </c>
      <c r="Q9" s="92">
        <v>21.497655999999999</v>
      </c>
      <c r="R9" s="92"/>
      <c r="S9" s="140"/>
      <c r="T9" s="39">
        <f t="shared" si="0"/>
        <v>295647.80399935995</v>
      </c>
      <c r="U9" s="352" t="s">
        <v>53</v>
      </c>
      <c r="V9" s="392">
        <v>42459</v>
      </c>
      <c r="W9" s="400">
        <v>7643.25</v>
      </c>
      <c r="X9" s="95"/>
      <c r="Y9" s="96"/>
      <c r="Z9" s="97"/>
      <c r="AA9" s="98"/>
      <c r="AB9" s="97"/>
      <c r="AC9" s="99"/>
      <c r="AD9" s="100"/>
      <c r="AE9" s="95"/>
      <c r="AF9" s="95"/>
      <c r="AG9" s="95"/>
      <c r="AH9" s="96"/>
      <c r="AI9" s="97"/>
      <c r="AJ9" s="98"/>
      <c r="AK9" s="97"/>
      <c r="AL9" s="99"/>
      <c r="AM9" s="100"/>
      <c r="AN9" s="95"/>
      <c r="AO9" s="95"/>
      <c r="AP9" s="95"/>
      <c r="AQ9" s="96"/>
      <c r="AR9" s="97"/>
      <c r="AS9" s="98"/>
      <c r="AT9" s="97"/>
      <c r="AU9" s="99"/>
      <c r="AV9" s="100"/>
      <c r="AW9" s="95"/>
      <c r="AX9" s="95"/>
      <c r="AY9" s="95"/>
      <c r="AZ9" s="96"/>
      <c r="BA9" s="97"/>
      <c r="BB9" s="98"/>
      <c r="BC9" s="97"/>
      <c r="BD9" s="99"/>
      <c r="BE9" s="100"/>
      <c r="BF9" s="95"/>
      <c r="BG9" s="95"/>
      <c r="BH9" s="95"/>
      <c r="BI9" s="96"/>
      <c r="BJ9" s="97"/>
      <c r="BK9" s="98"/>
      <c r="BL9" s="97"/>
      <c r="BM9" s="99"/>
      <c r="BN9" s="100"/>
      <c r="BO9" s="95"/>
      <c r="BP9" s="95"/>
      <c r="BQ9" s="95"/>
      <c r="BR9" s="96"/>
      <c r="BS9" s="97"/>
      <c r="BT9" s="98"/>
      <c r="BU9" s="97"/>
      <c r="BV9" s="99"/>
      <c r="BW9" s="100"/>
      <c r="BX9" s="95"/>
      <c r="BY9" s="95"/>
      <c r="BZ9" s="95"/>
      <c r="CA9" s="96"/>
      <c r="CB9" s="97"/>
      <c r="CC9" s="98"/>
      <c r="CD9" s="97"/>
      <c r="CE9" s="99"/>
      <c r="CF9" s="100"/>
      <c r="CG9" s="95"/>
      <c r="CH9" s="95"/>
      <c r="CI9" s="95"/>
      <c r="CJ9" s="96"/>
      <c r="CK9" s="97"/>
      <c r="CL9" s="98"/>
      <c r="CM9" s="97"/>
      <c r="CN9" s="99"/>
      <c r="CO9" s="100"/>
      <c r="CP9" s="95"/>
      <c r="CQ9" s="95"/>
      <c r="CR9" s="95"/>
      <c r="CS9" s="96"/>
      <c r="CT9" s="97"/>
      <c r="CU9" s="98"/>
      <c r="CV9" s="101"/>
      <c r="CW9" s="99"/>
      <c r="CX9" s="100"/>
      <c r="CY9" s="95"/>
      <c r="CZ9" s="95"/>
      <c r="DA9" s="95"/>
      <c r="DB9" s="96"/>
      <c r="DC9" s="97"/>
      <c r="DD9" s="98"/>
      <c r="DE9" s="97"/>
      <c r="DF9" s="99"/>
      <c r="DG9" s="100"/>
      <c r="DH9" s="95"/>
      <c r="DI9" s="95"/>
      <c r="DJ9" s="95"/>
      <c r="DK9" s="96"/>
      <c r="DL9" s="97"/>
      <c r="DM9" s="98"/>
      <c r="DN9" s="97"/>
      <c r="DO9" s="99"/>
      <c r="DP9" s="100"/>
      <c r="DQ9" s="95"/>
      <c r="DR9" s="95"/>
      <c r="DS9" s="95"/>
      <c r="DT9" s="96"/>
      <c r="DU9" s="97"/>
      <c r="DV9" s="98"/>
      <c r="DW9" s="97"/>
      <c r="DX9" s="99"/>
      <c r="DY9" s="100"/>
      <c r="DZ9" s="95"/>
      <c r="EA9" s="95"/>
      <c r="EB9" s="95"/>
      <c r="EC9" s="96"/>
      <c r="ED9" s="97"/>
      <c r="EE9" s="98"/>
      <c r="EF9" s="97"/>
      <c r="EG9" s="99"/>
      <c r="EH9" s="100"/>
      <c r="EI9" s="95"/>
      <c r="EJ9" s="95"/>
      <c r="EK9" s="95"/>
      <c r="EL9" s="96"/>
      <c r="EM9" s="97"/>
      <c r="EN9" s="98"/>
      <c r="EO9" s="97"/>
      <c r="EP9" s="99"/>
      <c r="EQ9" s="100"/>
      <c r="ER9" s="95"/>
      <c r="ES9" s="95"/>
      <c r="ET9" s="95"/>
      <c r="EU9" s="96"/>
      <c r="EV9" s="97"/>
      <c r="EW9" s="98"/>
      <c r="EX9" s="97"/>
      <c r="EY9" s="99"/>
      <c r="EZ9" s="100"/>
      <c r="FA9" s="95"/>
      <c r="FB9" s="95"/>
      <c r="FC9" s="95"/>
      <c r="FD9" s="96"/>
      <c r="FE9" s="97"/>
      <c r="FF9" s="98"/>
      <c r="FG9" s="97"/>
      <c r="FH9" s="99"/>
      <c r="FI9" s="100"/>
      <c r="FJ9" s="95"/>
      <c r="FK9" s="95"/>
      <c r="FL9" s="95"/>
      <c r="FM9" s="96"/>
      <c r="FN9" s="97"/>
      <c r="FO9" s="98"/>
      <c r="FP9" s="97"/>
      <c r="FQ9" s="99"/>
      <c r="FR9" s="100"/>
      <c r="FS9" s="95"/>
      <c r="FT9" s="95"/>
      <c r="FU9" s="95"/>
      <c r="FV9" s="96"/>
      <c r="FW9" s="97"/>
      <c r="FX9" s="98"/>
      <c r="FY9" s="97"/>
      <c r="FZ9" s="99"/>
      <c r="GA9" s="100"/>
      <c r="GB9" s="95"/>
      <c r="GC9" s="95"/>
      <c r="GD9" s="95"/>
      <c r="GE9" s="96"/>
      <c r="GF9" s="97"/>
      <c r="GG9" s="98"/>
      <c r="GH9" s="97"/>
      <c r="GI9" s="99"/>
      <c r="GJ9" s="100"/>
      <c r="GK9" s="95"/>
      <c r="GL9" s="95"/>
      <c r="GM9" s="95"/>
      <c r="GN9" s="96"/>
      <c r="GO9" s="97"/>
      <c r="GP9" s="98"/>
      <c r="GQ9" s="97"/>
      <c r="GR9" s="99"/>
      <c r="GS9" s="100"/>
      <c r="GT9" s="399">
        <v>42458</v>
      </c>
      <c r="GU9" s="83">
        <v>14560</v>
      </c>
      <c r="GV9" s="121" t="s">
        <v>237</v>
      </c>
      <c r="GW9" s="103"/>
      <c r="GX9" s="593" t="s">
        <v>372</v>
      </c>
      <c r="GY9" s="154">
        <v>2088</v>
      </c>
      <c r="GZ9" s="77"/>
      <c r="HA9" s="77"/>
    </row>
    <row r="10" spans="1:209" x14ac:dyDescent="0.25">
      <c r="B10" s="77"/>
      <c r="C10" s="90"/>
      <c r="D10" s="35"/>
      <c r="E10" s="36"/>
      <c r="F10" s="37"/>
      <c r="G10" s="38"/>
      <c r="H10" s="39"/>
      <c r="I10" s="40"/>
      <c r="J10" s="58" t="s">
        <v>119</v>
      </c>
      <c r="K10" s="78" t="s">
        <v>50</v>
      </c>
      <c r="L10" s="118">
        <v>25250</v>
      </c>
      <c r="M10" s="80">
        <v>42435</v>
      </c>
      <c r="N10" s="81" t="s">
        <v>281</v>
      </c>
      <c r="O10" s="107">
        <v>29825</v>
      </c>
      <c r="P10" s="123">
        <f t="shared" si="1"/>
        <v>4575</v>
      </c>
      <c r="Q10" s="92">
        <v>21.8</v>
      </c>
      <c r="R10" s="92"/>
      <c r="S10" s="92"/>
      <c r="T10" s="39">
        <f t="shared" si="0"/>
        <v>650185</v>
      </c>
      <c r="U10" s="352" t="s">
        <v>53</v>
      </c>
      <c r="V10" s="392">
        <v>42460</v>
      </c>
      <c r="W10" s="400">
        <v>14694</v>
      </c>
      <c r="X10" s="95"/>
      <c r="Y10" s="96"/>
      <c r="Z10" s="97"/>
      <c r="AA10" s="98"/>
      <c r="AB10" s="97"/>
      <c r="AC10" s="99"/>
      <c r="AD10" s="100"/>
      <c r="AE10" s="95"/>
      <c r="AF10" s="95"/>
      <c r="AG10" s="95"/>
      <c r="AH10" s="96"/>
      <c r="AI10" s="97"/>
      <c r="AJ10" s="98"/>
      <c r="AK10" s="97"/>
      <c r="AL10" s="99"/>
      <c r="AM10" s="100"/>
      <c r="AN10" s="95"/>
      <c r="AO10" s="95"/>
      <c r="AP10" s="95"/>
      <c r="AQ10" s="96"/>
      <c r="AR10" s="97"/>
      <c r="AS10" s="98"/>
      <c r="AT10" s="97"/>
      <c r="AU10" s="99"/>
      <c r="AV10" s="100"/>
      <c r="AW10" s="95"/>
      <c r="AX10" s="95"/>
      <c r="AY10" s="95"/>
      <c r="AZ10" s="96"/>
      <c r="BA10" s="97"/>
      <c r="BB10" s="98"/>
      <c r="BC10" s="97"/>
      <c r="BD10" s="99"/>
      <c r="BE10" s="100"/>
      <c r="BF10" s="95"/>
      <c r="BG10" s="95"/>
      <c r="BH10" s="95"/>
      <c r="BI10" s="96"/>
      <c r="BJ10" s="97"/>
      <c r="BK10" s="98"/>
      <c r="BL10" s="97"/>
      <c r="BM10" s="99"/>
      <c r="BN10" s="100"/>
      <c r="BO10" s="95"/>
      <c r="BP10" s="95"/>
      <c r="BQ10" s="95"/>
      <c r="BR10" s="96"/>
      <c r="BS10" s="97"/>
      <c r="BT10" s="98"/>
      <c r="BU10" s="97"/>
      <c r="BV10" s="99"/>
      <c r="BW10" s="100"/>
      <c r="BX10" s="95"/>
      <c r="BY10" s="95"/>
      <c r="BZ10" s="95"/>
      <c r="CA10" s="96"/>
      <c r="CB10" s="97"/>
      <c r="CC10" s="98"/>
      <c r="CD10" s="97"/>
      <c r="CE10" s="99"/>
      <c r="CF10" s="100"/>
      <c r="CG10" s="95"/>
      <c r="CH10" s="95"/>
      <c r="CI10" s="95"/>
      <c r="CJ10" s="96"/>
      <c r="CK10" s="97"/>
      <c r="CL10" s="98"/>
      <c r="CM10" s="97"/>
      <c r="CN10" s="99"/>
      <c r="CO10" s="100"/>
      <c r="CP10" s="95"/>
      <c r="CQ10" s="95"/>
      <c r="CR10" s="95"/>
      <c r="CS10" s="96"/>
      <c r="CT10" s="97"/>
      <c r="CU10" s="98"/>
      <c r="CV10" s="101"/>
      <c r="CW10" s="99"/>
      <c r="CX10" s="100"/>
      <c r="CY10" s="95"/>
      <c r="CZ10" s="95"/>
      <c r="DA10" s="95"/>
      <c r="DB10" s="96"/>
      <c r="DC10" s="97"/>
      <c r="DD10" s="98"/>
      <c r="DE10" s="97"/>
      <c r="DF10" s="99"/>
      <c r="DG10" s="100"/>
      <c r="DH10" s="95"/>
      <c r="DI10" s="95"/>
      <c r="DJ10" s="95"/>
      <c r="DK10" s="96"/>
      <c r="DL10" s="97"/>
      <c r="DM10" s="98"/>
      <c r="DN10" s="97"/>
      <c r="DO10" s="99"/>
      <c r="DP10" s="100"/>
      <c r="DQ10" s="95"/>
      <c r="DR10" s="95"/>
      <c r="DS10" s="95"/>
      <c r="DT10" s="96"/>
      <c r="DU10" s="97"/>
      <c r="DV10" s="98"/>
      <c r="DW10" s="97"/>
      <c r="DX10" s="99"/>
      <c r="DY10" s="100"/>
      <c r="DZ10" s="95"/>
      <c r="EA10" s="95"/>
      <c r="EB10" s="95"/>
      <c r="EC10" s="96"/>
      <c r="ED10" s="97"/>
      <c r="EE10" s="98"/>
      <c r="EF10" s="97"/>
      <c r="EG10" s="99"/>
      <c r="EH10" s="100"/>
      <c r="EI10" s="95"/>
      <c r="EJ10" s="95"/>
      <c r="EK10" s="95"/>
      <c r="EL10" s="96"/>
      <c r="EM10" s="97"/>
      <c r="EN10" s="98"/>
      <c r="EO10" s="97"/>
      <c r="EP10" s="99"/>
      <c r="EQ10" s="100"/>
      <c r="ER10" s="95"/>
      <c r="ES10" s="95"/>
      <c r="ET10" s="95"/>
      <c r="EU10" s="96"/>
      <c r="EV10" s="97"/>
      <c r="EW10" s="98"/>
      <c r="EX10" s="97"/>
      <c r="EY10" s="99"/>
      <c r="EZ10" s="100"/>
      <c r="FA10" s="95"/>
      <c r="FB10" s="95"/>
      <c r="FC10" s="95"/>
      <c r="FD10" s="96"/>
      <c r="FE10" s="97"/>
      <c r="FF10" s="98"/>
      <c r="FG10" s="97"/>
      <c r="FH10" s="99"/>
      <c r="FI10" s="100"/>
      <c r="FJ10" s="95"/>
      <c r="FK10" s="95"/>
      <c r="FL10" s="95"/>
      <c r="FM10" s="96"/>
      <c r="FN10" s="97"/>
      <c r="FO10" s="98"/>
      <c r="FP10" s="97"/>
      <c r="FQ10" s="99"/>
      <c r="FR10" s="100"/>
      <c r="FS10" s="95"/>
      <c r="FT10" s="95"/>
      <c r="FU10" s="95"/>
      <c r="FV10" s="96"/>
      <c r="FW10" s="97"/>
      <c r="FX10" s="98"/>
      <c r="FY10" s="97"/>
      <c r="FZ10" s="99"/>
      <c r="GA10" s="100"/>
      <c r="GB10" s="95"/>
      <c r="GC10" s="95"/>
      <c r="GD10" s="95"/>
      <c r="GE10" s="96"/>
      <c r="GF10" s="97"/>
      <c r="GG10" s="98"/>
      <c r="GH10" s="97"/>
      <c r="GI10" s="99"/>
      <c r="GJ10" s="100"/>
      <c r="GK10" s="95"/>
      <c r="GL10" s="95"/>
      <c r="GM10" s="95"/>
      <c r="GN10" s="96"/>
      <c r="GO10" s="97"/>
      <c r="GP10" s="98"/>
      <c r="GQ10" s="97"/>
      <c r="GR10" s="99"/>
      <c r="GS10" s="100"/>
      <c r="GT10" s="399">
        <v>42460</v>
      </c>
      <c r="GU10" s="83">
        <v>18480</v>
      </c>
      <c r="GV10" s="103" t="s">
        <v>244</v>
      </c>
      <c r="GW10" s="103"/>
      <c r="GX10" s="592" t="s">
        <v>372</v>
      </c>
      <c r="GY10" s="154">
        <v>3944</v>
      </c>
      <c r="GZ10" s="77"/>
      <c r="HA10" s="77"/>
    </row>
    <row r="11" spans="1:209" x14ac:dyDescent="0.25">
      <c r="B11" s="77"/>
      <c r="C11" s="90"/>
      <c r="D11" s="35"/>
      <c r="E11" s="36"/>
      <c r="F11" s="37"/>
      <c r="G11" s="38"/>
      <c r="H11" s="39"/>
      <c r="I11" s="40"/>
      <c r="J11" s="58" t="s">
        <v>36</v>
      </c>
      <c r="K11" s="78" t="s">
        <v>296</v>
      </c>
      <c r="L11" s="118"/>
      <c r="M11" s="80">
        <v>42435</v>
      </c>
      <c r="N11" s="348" t="s">
        <v>295</v>
      </c>
      <c r="O11" s="107">
        <v>1590</v>
      </c>
      <c r="P11" s="123">
        <f t="shared" si="1"/>
        <v>1590</v>
      </c>
      <c r="Q11" s="92">
        <v>21.8</v>
      </c>
      <c r="R11" s="92"/>
      <c r="S11" s="92"/>
      <c r="T11" s="39">
        <f t="shared" si="0"/>
        <v>34662</v>
      </c>
      <c r="U11" s="354" t="s">
        <v>53</v>
      </c>
      <c r="V11" s="453">
        <v>42464</v>
      </c>
      <c r="W11" s="483">
        <v>711</v>
      </c>
      <c r="X11" s="475"/>
      <c r="Y11" s="476"/>
      <c r="Z11" s="477"/>
      <c r="AA11" s="478"/>
      <c r="AB11" s="477"/>
      <c r="AC11" s="479"/>
      <c r="AD11" s="480"/>
      <c r="AE11" s="475"/>
      <c r="AF11" s="475"/>
      <c r="AG11" s="475"/>
      <c r="AH11" s="476"/>
      <c r="AI11" s="477"/>
      <c r="AJ11" s="478"/>
      <c r="AK11" s="477"/>
      <c r="AL11" s="479"/>
      <c r="AM11" s="480"/>
      <c r="AN11" s="475"/>
      <c r="AO11" s="475"/>
      <c r="AP11" s="475"/>
      <c r="AQ11" s="476"/>
      <c r="AR11" s="477"/>
      <c r="AS11" s="478"/>
      <c r="AT11" s="477"/>
      <c r="AU11" s="479"/>
      <c r="AV11" s="480"/>
      <c r="AW11" s="475"/>
      <c r="AX11" s="475"/>
      <c r="AY11" s="475"/>
      <c r="AZ11" s="476"/>
      <c r="BA11" s="477"/>
      <c r="BB11" s="478"/>
      <c r="BC11" s="477"/>
      <c r="BD11" s="479"/>
      <c r="BE11" s="480"/>
      <c r="BF11" s="475"/>
      <c r="BG11" s="475"/>
      <c r="BH11" s="475"/>
      <c r="BI11" s="476"/>
      <c r="BJ11" s="477"/>
      <c r="BK11" s="478"/>
      <c r="BL11" s="477"/>
      <c r="BM11" s="479"/>
      <c r="BN11" s="480"/>
      <c r="BO11" s="475"/>
      <c r="BP11" s="475"/>
      <c r="BQ11" s="475"/>
      <c r="BR11" s="476"/>
      <c r="BS11" s="477"/>
      <c r="BT11" s="478"/>
      <c r="BU11" s="477"/>
      <c r="BV11" s="479"/>
      <c r="BW11" s="480"/>
      <c r="BX11" s="475"/>
      <c r="BY11" s="475"/>
      <c r="BZ11" s="475"/>
      <c r="CA11" s="476"/>
      <c r="CB11" s="477"/>
      <c r="CC11" s="478"/>
      <c r="CD11" s="477"/>
      <c r="CE11" s="479"/>
      <c r="CF11" s="480"/>
      <c r="CG11" s="475"/>
      <c r="CH11" s="475"/>
      <c r="CI11" s="475"/>
      <c r="CJ11" s="476"/>
      <c r="CK11" s="477"/>
      <c r="CL11" s="478"/>
      <c r="CM11" s="477"/>
      <c r="CN11" s="479"/>
      <c r="CO11" s="480"/>
      <c r="CP11" s="475"/>
      <c r="CQ11" s="475"/>
      <c r="CR11" s="475"/>
      <c r="CS11" s="476"/>
      <c r="CT11" s="477"/>
      <c r="CU11" s="478"/>
      <c r="CV11" s="484"/>
      <c r="CW11" s="479"/>
      <c r="CX11" s="480"/>
      <c r="CY11" s="475"/>
      <c r="CZ11" s="475"/>
      <c r="DA11" s="475"/>
      <c r="DB11" s="476"/>
      <c r="DC11" s="477"/>
      <c r="DD11" s="478"/>
      <c r="DE11" s="477"/>
      <c r="DF11" s="479"/>
      <c r="DG11" s="480"/>
      <c r="DH11" s="475"/>
      <c r="DI11" s="475"/>
      <c r="DJ11" s="475"/>
      <c r="DK11" s="476"/>
      <c r="DL11" s="477"/>
      <c r="DM11" s="478"/>
      <c r="DN11" s="477"/>
      <c r="DO11" s="479"/>
      <c r="DP11" s="480"/>
      <c r="DQ11" s="475"/>
      <c r="DR11" s="475"/>
      <c r="DS11" s="475"/>
      <c r="DT11" s="476"/>
      <c r="DU11" s="477"/>
      <c r="DV11" s="478"/>
      <c r="DW11" s="477"/>
      <c r="DX11" s="479"/>
      <c r="DY11" s="480"/>
      <c r="DZ11" s="475"/>
      <c r="EA11" s="475"/>
      <c r="EB11" s="475"/>
      <c r="EC11" s="476"/>
      <c r="ED11" s="477"/>
      <c r="EE11" s="478"/>
      <c r="EF11" s="477"/>
      <c r="EG11" s="479"/>
      <c r="EH11" s="480"/>
      <c r="EI11" s="475"/>
      <c r="EJ11" s="475"/>
      <c r="EK11" s="475"/>
      <c r="EL11" s="476"/>
      <c r="EM11" s="477"/>
      <c r="EN11" s="478"/>
      <c r="EO11" s="477"/>
      <c r="EP11" s="479"/>
      <c r="EQ11" s="480"/>
      <c r="ER11" s="475"/>
      <c r="ES11" s="475"/>
      <c r="ET11" s="475"/>
      <c r="EU11" s="476"/>
      <c r="EV11" s="477"/>
      <c r="EW11" s="478"/>
      <c r="EX11" s="477"/>
      <c r="EY11" s="479"/>
      <c r="EZ11" s="480"/>
      <c r="FA11" s="475"/>
      <c r="FB11" s="475"/>
      <c r="FC11" s="475"/>
      <c r="FD11" s="476"/>
      <c r="FE11" s="477"/>
      <c r="FF11" s="478"/>
      <c r="FG11" s="477"/>
      <c r="FH11" s="479"/>
      <c r="FI11" s="480"/>
      <c r="FJ11" s="475"/>
      <c r="FK11" s="475"/>
      <c r="FL11" s="475"/>
      <c r="FM11" s="476"/>
      <c r="FN11" s="477"/>
      <c r="FO11" s="478"/>
      <c r="FP11" s="477"/>
      <c r="FQ11" s="479"/>
      <c r="FR11" s="480"/>
      <c r="FS11" s="475"/>
      <c r="FT11" s="475"/>
      <c r="FU11" s="475"/>
      <c r="FV11" s="476"/>
      <c r="FW11" s="477"/>
      <c r="FX11" s="478"/>
      <c r="FY11" s="477"/>
      <c r="FZ11" s="479"/>
      <c r="GA11" s="480"/>
      <c r="GB11" s="475"/>
      <c r="GC11" s="475"/>
      <c r="GD11" s="475"/>
      <c r="GE11" s="476"/>
      <c r="GF11" s="477"/>
      <c r="GG11" s="478"/>
      <c r="GH11" s="477"/>
      <c r="GI11" s="479"/>
      <c r="GJ11" s="480"/>
      <c r="GK11" s="475"/>
      <c r="GL11" s="475"/>
      <c r="GM11" s="475"/>
      <c r="GN11" s="476"/>
      <c r="GO11" s="477"/>
      <c r="GP11" s="478"/>
      <c r="GQ11" s="477"/>
      <c r="GR11" s="479"/>
      <c r="GS11" s="480"/>
      <c r="GT11" s="482">
        <v>42464</v>
      </c>
      <c r="GU11" s="83"/>
      <c r="GV11" s="103"/>
      <c r="GW11" s="103"/>
      <c r="GX11" s="592" t="s">
        <v>373</v>
      </c>
      <c r="GY11" s="154">
        <v>0</v>
      </c>
      <c r="GZ11" s="77"/>
      <c r="HA11" s="77"/>
    </row>
    <row r="12" spans="1:209" x14ac:dyDescent="0.25">
      <c r="B12" s="77"/>
      <c r="C12" s="90"/>
      <c r="D12" s="35"/>
      <c r="E12" s="36"/>
      <c r="F12" s="37"/>
      <c r="G12" s="38"/>
      <c r="H12" s="39"/>
      <c r="I12" s="40"/>
      <c r="J12" s="58" t="s">
        <v>36</v>
      </c>
      <c r="K12" s="78" t="s">
        <v>201</v>
      </c>
      <c r="L12" s="106">
        <v>22850</v>
      </c>
      <c r="M12" s="80">
        <v>42436</v>
      </c>
      <c r="N12" s="468" t="s">
        <v>297</v>
      </c>
      <c r="O12" s="107">
        <v>28690</v>
      </c>
      <c r="P12" s="123">
        <f t="shared" si="1"/>
        <v>5840</v>
      </c>
      <c r="Q12" s="92">
        <v>21.8</v>
      </c>
      <c r="R12" s="92"/>
      <c r="S12" s="92"/>
      <c r="T12" s="39">
        <f t="shared" si="0"/>
        <v>625442</v>
      </c>
      <c r="U12" s="356" t="s">
        <v>53</v>
      </c>
      <c r="V12" s="453">
        <v>42464</v>
      </c>
      <c r="W12" s="485">
        <v>14516.25</v>
      </c>
      <c r="X12" s="475"/>
      <c r="Y12" s="476"/>
      <c r="Z12" s="477"/>
      <c r="AA12" s="478"/>
      <c r="AB12" s="477"/>
      <c r="AC12" s="479"/>
      <c r="AD12" s="480"/>
      <c r="AE12" s="475"/>
      <c r="AF12" s="475"/>
      <c r="AG12" s="475"/>
      <c r="AH12" s="476"/>
      <c r="AI12" s="477"/>
      <c r="AJ12" s="478"/>
      <c r="AK12" s="477"/>
      <c r="AL12" s="479"/>
      <c r="AM12" s="480"/>
      <c r="AN12" s="475"/>
      <c r="AO12" s="475"/>
      <c r="AP12" s="475"/>
      <c r="AQ12" s="476"/>
      <c r="AR12" s="477"/>
      <c r="AS12" s="478"/>
      <c r="AT12" s="477"/>
      <c r="AU12" s="479"/>
      <c r="AV12" s="480"/>
      <c r="AW12" s="475"/>
      <c r="AX12" s="475"/>
      <c r="AY12" s="475"/>
      <c r="AZ12" s="476"/>
      <c r="BA12" s="477"/>
      <c r="BB12" s="478"/>
      <c r="BC12" s="477"/>
      <c r="BD12" s="479"/>
      <c r="BE12" s="480"/>
      <c r="BF12" s="475"/>
      <c r="BG12" s="475"/>
      <c r="BH12" s="475"/>
      <c r="BI12" s="476"/>
      <c r="BJ12" s="477"/>
      <c r="BK12" s="478"/>
      <c r="BL12" s="477"/>
      <c r="BM12" s="479"/>
      <c r="BN12" s="480"/>
      <c r="BO12" s="475"/>
      <c r="BP12" s="475"/>
      <c r="BQ12" s="475"/>
      <c r="BR12" s="476"/>
      <c r="BS12" s="477"/>
      <c r="BT12" s="478"/>
      <c r="BU12" s="477"/>
      <c r="BV12" s="479"/>
      <c r="BW12" s="480"/>
      <c r="BX12" s="475"/>
      <c r="BY12" s="475"/>
      <c r="BZ12" s="475"/>
      <c r="CA12" s="476"/>
      <c r="CB12" s="477"/>
      <c r="CC12" s="478"/>
      <c r="CD12" s="477"/>
      <c r="CE12" s="479"/>
      <c r="CF12" s="480"/>
      <c r="CG12" s="475"/>
      <c r="CH12" s="475"/>
      <c r="CI12" s="475"/>
      <c r="CJ12" s="476"/>
      <c r="CK12" s="477"/>
      <c r="CL12" s="478"/>
      <c r="CM12" s="477"/>
      <c r="CN12" s="479"/>
      <c r="CO12" s="480"/>
      <c r="CP12" s="475"/>
      <c r="CQ12" s="475"/>
      <c r="CR12" s="475"/>
      <c r="CS12" s="476"/>
      <c r="CT12" s="477"/>
      <c r="CU12" s="478"/>
      <c r="CV12" s="484"/>
      <c r="CW12" s="479"/>
      <c r="CX12" s="480"/>
      <c r="CY12" s="475"/>
      <c r="CZ12" s="475"/>
      <c r="DA12" s="475"/>
      <c r="DB12" s="476"/>
      <c r="DC12" s="477"/>
      <c r="DD12" s="478"/>
      <c r="DE12" s="477"/>
      <c r="DF12" s="479"/>
      <c r="DG12" s="480"/>
      <c r="DH12" s="475"/>
      <c r="DI12" s="475"/>
      <c r="DJ12" s="475"/>
      <c r="DK12" s="476"/>
      <c r="DL12" s="477"/>
      <c r="DM12" s="478"/>
      <c r="DN12" s="477"/>
      <c r="DO12" s="479"/>
      <c r="DP12" s="480"/>
      <c r="DQ12" s="475"/>
      <c r="DR12" s="475"/>
      <c r="DS12" s="475"/>
      <c r="DT12" s="476"/>
      <c r="DU12" s="477"/>
      <c r="DV12" s="478"/>
      <c r="DW12" s="477"/>
      <c r="DX12" s="479"/>
      <c r="DY12" s="480"/>
      <c r="DZ12" s="475"/>
      <c r="EA12" s="475"/>
      <c r="EB12" s="475"/>
      <c r="EC12" s="476"/>
      <c r="ED12" s="477"/>
      <c r="EE12" s="478"/>
      <c r="EF12" s="477"/>
      <c r="EG12" s="479"/>
      <c r="EH12" s="480"/>
      <c r="EI12" s="475"/>
      <c r="EJ12" s="475"/>
      <c r="EK12" s="475"/>
      <c r="EL12" s="476"/>
      <c r="EM12" s="477"/>
      <c r="EN12" s="478"/>
      <c r="EO12" s="477"/>
      <c r="EP12" s="479"/>
      <c r="EQ12" s="480"/>
      <c r="ER12" s="475"/>
      <c r="ES12" s="475"/>
      <c r="ET12" s="475"/>
      <c r="EU12" s="476"/>
      <c r="EV12" s="477"/>
      <c r="EW12" s="478"/>
      <c r="EX12" s="477"/>
      <c r="EY12" s="479"/>
      <c r="EZ12" s="480"/>
      <c r="FA12" s="475"/>
      <c r="FB12" s="475"/>
      <c r="FC12" s="475"/>
      <c r="FD12" s="476"/>
      <c r="FE12" s="477"/>
      <c r="FF12" s="478"/>
      <c r="FG12" s="477"/>
      <c r="FH12" s="479"/>
      <c r="FI12" s="480"/>
      <c r="FJ12" s="475"/>
      <c r="FK12" s="475"/>
      <c r="FL12" s="475"/>
      <c r="FM12" s="476"/>
      <c r="FN12" s="477"/>
      <c r="FO12" s="478"/>
      <c r="FP12" s="477"/>
      <c r="FQ12" s="479"/>
      <c r="FR12" s="480"/>
      <c r="FS12" s="475"/>
      <c r="FT12" s="475"/>
      <c r="FU12" s="475"/>
      <c r="FV12" s="476"/>
      <c r="FW12" s="477"/>
      <c r="FX12" s="478"/>
      <c r="FY12" s="477"/>
      <c r="FZ12" s="479"/>
      <c r="GA12" s="480"/>
      <c r="GB12" s="475"/>
      <c r="GC12" s="475"/>
      <c r="GD12" s="475"/>
      <c r="GE12" s="476"/>
      <c r="GF12" s="477"/>
      <c r="GG12" s="478"/>
      <c r="GH12" s="477"/>
      <c r="GI12" s="479"/>
      <c r="GJ12" s="480"/>
      <c r="GK12" s="475"/>
      <c r="GL12" s="475"/>
      <c r="GM12" s="475"/>
      <c r="GN12" s="476"/>
      <c r="GO12" s="477"/>
      <c r="GP12" s="478"/>
      <c r="GQ12" s="477"/>
      <c r="GR12" s="479"/>
      <c r="GS12" s="480"/>
      <c r="GT12" s="482">
        <v>42464</v>
      </c>
      <c r="GU12" s="83">
        <v>18480</v>
      </c>
      <c r="GV12" s="103" t="s">
        <v>245</v>
      </c>
      <c r="GW12" s="103"/>
      <c r="GX12" s="592" t="s">
        <v>372</v>
      </c>
      <c r="GY12" s="154">
        <v>3944</v>
      </c>
      <c r="GZ12" s="77"/>
      <c r="HA12" s="77"/>
    </row>
    <row r="13" spans="1:209" x14ac:dyDescent="0.25">
      <c r="B13" s="77"/>
      <c r="C13" s="90"/>
      <c r="D13" s="35"/>
      <c r="E13" s="36"/>
      <c r="F13" s="37"/>
      <c r="G13" s="38"/>
      <c r="H13" s="39"/>
      <c r="I13" s="40"/>
      <c r="J13" s="58" t="s">
        <v>119</v>
      </c>
      <c r="K13" s="78" t="s">
        <v>43</v>
      </c>
      <c r="L13" s="106">
        <v>23010</v>
      </c>
      <c r="M13" s="80">
        <v>42437</v>
      </c>
      <c r="N13" s="542" t="s">
        <v>289</v>
      </c>
      <c r="O13" s="107">
        <v>28925</v>
      </c>
      <c r="P13" s="123">
        <f t="shared" si="1"/>
        <v>5915</v>
      </c>
      <c r="Q13" s="92">
        <v>21.8</v>
      </c>
      <c r="R13" s="92"/>
      <c r="S13" s="92"/>
      <c r="T13" s="39">
        <f t="shared" si="0"/>
        <v>630565</v>
      </c>
      <c r="U13" s="356" t="s">
        <v>53</v>
      </c>
      <c r="V13" s="453">
        <v>42461</v>
      </c>
      <c r="W13" s="401">
        <v>14812.5</v>
      </c>
      <c r="X13" s="95"/>
      <c r="Y13" s="96"/>
      <c r="Z13" s="97"/>
      <c r="AA13" s="98"/>
      <c r="AB13" s="97"/>
      <c r="AC13" s="99"/>
      <c r="AD13" s="100"/>
      <c r="AE13" s="95"/>
      <c r="AF13" s="95"/>
      <c r="AG13" s="95"/>
      <c r="AH13" s="96"/>
      <c r="AI13" s="97"/>
      <c r="AJ13" s="98"/>
      <c r="AK13" s="97"/>
      <c r="AL13" s="99"/>
      <c r="AM13" s="100"/>
      <c r="AN13" s="95"/>
      <c r="AO13" s="95"/>
      <c r="AP13" s="95"/>
      <c r="AQ13" s="96"/>
      <c r="AR13" s="97"/>
      <c r="AS13" s="98"/>
      <c r="AT13" s="97"/>
      <c r="AU13" s="99"/>
      <c r="AV13" s="100"/>
      <c r="AW13" s="95"/>
      <c r="AX13" s="95"/>
      <c r="AY13" s="95"/>
      <c r="AZ13" s="96"/>
      <c r="BA13" s="97"/>
      <c r="BB13" s="98"/>
      <c r="BC13" s="97"/>
      <c r="BD13" s="99"/>
      <c r="BE13" s="100"/>
      <c r="BF13" s="95"/>
      <c r="BG13" s="95"/>
      <c r="BH13" s="95"/>
      <c r="BI13" s="96"/>
      <c r="BJ13" s="97"/>
      <c r="BK13" s="98"/>
      <c r="BL13" s="97"/>
      <c r="BM13" s="99"/>
      <c r="BN13" s="100"/>
      <c r="BO13" s="95"/>
      <c r="BP13" s="95"/>
      <c r="BQ13" s="95"/>
      <c r="BR13" s="96"/>
      <c r="BS13" s="97"/>
      <c r="BT13" s="98"/>
      <c r="BU13" s="97"/>
      <c r="BV13" s="99"/>
      <c r="BW13" s="100"/>
      <c r="BX13" s="95"/>
      <c r="BY13" s="95"/>
      <c r="BZ13" s="95"/>
      <c r="CA13" s="96"/>
      <c r="CB13" s="97"/>
      <c r="CC13" s="98"/>
      <c r="CD13" s="97"/>
      <c r="CE13" s="99"/>
      <c r="CF13" s="100"/>
      <c r="CG13" s="95"/>
      <c r="CH13" s="95"/>
      <c r="CI13" s="95"/>
      <c r="CJ13" s="96"/>
      <c r="CK13" s="97"/>
      <c r="CL13" s="98"/>
      <c r="CM13" s="97"/>
      <c r="CN13" s="99"/>
      <c r="CO13" s="100"/>
      <c r="CP13" s="95"/>
      <c r="CQ13" s="95"/>
      <c r="CR13" s="95"/>
      <c r="CS13" s="96"/>
      <c r="CT13" s="97"/>
      <c r="CU13" s="98"/>
      <c r="CV13" s="101"/>
      <c r="CW13" s="99"/>
      <c r="CX13" s="100"/>
      <c r="CY13" s="95"/>
      <c r="CZ13" s="95"/>
      <c r="DA13" s="95"/>
      <c r="DB13" s="96"/>
      <c r="DC13" s="97"/>
      <c r="DD13" s="98"/>
      <c r="DE13" s="97"/>
      <c r="DF13" s="99"/>
      <c r="DG13" s="100"/>
      <c r="DH13" s="95"/>
      <c r="DI13" s="95"/>
      <c r="DJ13" s="95"/>
      <c r="DK13" s="96"/>
      <c r="DL13" s="97"/>
      <c r="DM13" s="98"/>
      <c r="DN13" s="97"/>
      <c r="DO13" s="99"/>
      <c r="DP13" s="100"/>
      <c r="DQ13" s="95"/>
      <c r="DR13" s="95"/>
      <c r="DS13" s="95"/>
      <c r="DT13" s="96"/>
      <c r="DU13" s="97"/>
      <c r="DV13" s="98"/>
      <c r="DW13" s="97"/>
      <c r="DX13" s="99"/>
      <c r="DY13" s="100"/>
      <c r="DZ13" s="95"/>
      <c r="EA13" s="95"/>
      <c r="EB13" s="95"/>
      <c r="EC13" s="96"/>
      <c r="ED13" s="97"/>
      <c r="EE13" s="98"/>
      <c r="EF13" s="97"/>
      <c r="EG13" s="99"/>
      <c r="EH13" s="100"/>
      <c r="EI13" s="95"/>
      <c r="EJ13" s="95"/>
      <c r="EK13" s="95"/>
      <c r="EL13" s="96"/>
      <c r="EM13" s="97"/>
      <c r="EN13" s="98"/>
      <c r="EO13" s="97"/>
      <c r="EP13" s="99"/>
      <c r="EQ13" s="100"/>
      <c r="ER13" s="95"/>
      <c r="ES13" s="95"/>
      <c r="ET13" s="95"/>
      <c r="EU13" s="96"/>
      <c r="EV13" s="97"/>
      <c r="EW13" s="98"/>
      <c r="EX13" s="97"/>
      <c r="EY13" s="99"/>
      <c r="EZ13" s="100"/>
      <c r="FA13" s="95"/>
      <c r="FB13" s="95"/>
      <c r="FC13" s="95"/>
      <c r="FD13" s="96"/>
      <c r="FE13" s="97"/>
      <c r="FF13" s="98"/>
      <c r="FG13" s="97"/>
      <c r="FH13" s="99"/>
      <c r="FI13" s="100"/>
      <c r="FJ13" s="95"/>
      <c r="FK13" s="95"/>
      <c r="FL13" s="95"/>
      <c r="FM13" s="96"/>
      <c r="FN13" s="97"/>
      <c r="FO13" s="98"/>
      <c r="FP13" s="97"/>
      <c r="FQ13" s="99"/>
      <c r="FR13" s="100"/>
      <c r="FS13" s="95"/>
      <c r="FT13" s="95"/>
      <c r="FU13" s="95"/>
      <c r="FV13" s="96"/>
      <c r="FW13" s="97"/>
      <c r="FX13" s="98"/>
      <c r="FY13" s="97"/>
      <c r="FZ13" s="99"/>
      <c r="GA13" s="100"/>
      <c r="GB13" s="95"/>
      <c r="GC13" s="95"/>
      <c r="GD13" s="95"/>
      <c r="GE13" s="96"/>
      <c r="GF13" s="97"/>
      <c r="GG13" s="98"/>
      <c r="GH13" s="97"/>
      <c r="GI13" s="99"/>
      <c r="GJ13" s="100"/>
      <c r="GK13" s="95"/>
      <c r="GL13" s="95"/>
      <c r="GM13" s="95"/>
      <c r="GN13" s="96"/>
      <c r="GO13" s="97"/>
      <c r="GP13" s="98"/>
      <c r="GQ13" s="97"/>
      <c r="GR13" s="99"/>
      <c r="GS13" s="100"/>
      <c r="GT13" s="399">
        <v>42460</v>
      </c>
      <c r="GU13" s="83">
        <v>18480</v>
      </c>
      <c r="GV13" s="124" t="s">
        <v>246</v>
      </c>
      <c r="GW13" s="103"/>
      <c r="GX13" s="593" t="s">
        <v>372</v>
      </c>
      <c r="GY13" s="154">
        <v>3944</v>
      </c>
      <c r="GZ13" s="77"/>
      <c r="HA13" s="77"/>
    </row>
    <row r="14" spans="1:209" x14ac:dyDescent="0.25">
      <c r="B14" s="77"/>
      <c r="C14" s="90"/>
      <c r="D14" s="35"/>
      <c r="E14" s="36"/>
      <c r="F14" s="37"/>
      <c r="G14" s="38"/>
      <c r="H14" s="39"/>
      <c r="I14" s="40"/>
      <c r="J14" s="446" t="s">
        <v>32</v>
      </c>
      <c r="K14" s="78" t="s">
        <v>52</v>
      </c>
      <c r="L14" s="106">
        <v>25560</v>
      </c>
      <c r="M14" s="80">
        <v>42438</v>
      </c>
      <c r="N14" s="81" t="s">
        <v>224</v>
      </c>
      <c r="O14" s="107">
        <v>25560</v>
      </c>
      <c r="P14" s="123">
        <f t="shared" si="1"/>
        <v>0</v>
      </c>
      <c r="Q14" s="92">
        <v>21</v>
      </c>
      <c r="R14" s="92"/>
      <c r="S14" s="92"/>
      <c r="T14" s="39">
        <f t="shared" si="0"/>
        <v>536760</v>
      </c>
      <c r="U14" s="355" t="s">
        <v>53</v>
      </c>
      <c r="V14" s="392">
        <v>42439</v>
      </c>
      <c r="W14" s="401">
        <v>25382</v>
      </c>
      <c r="X14" s="95"/>
      <c r="Y14" s="96"/>
      <c r="Z14" s="97"/>
      <c r="AA14" s="98"/>
      <c r="AB14" s="97"/>
      <c r="AC14" s="99"/>
      <c r="AD14" s="100"/>
      <c r="AE14" s="95"/>
      <c r="AF14" s="95"/>
      <c r="AG14" s="95"/>
      <c r="AH14" s="96"/>
      <c r="AI14" s="97"/>
      <c r="AJ14" s="98"/>
      <c r="AK14" s="97"/>
      <c r="AL14" s="99"/>
      <c r="AM14" s="100"/>
      <c r="AN14" s="95"/>
      <c r="AO14" s="95"/>
      <c r="AP14" s="95"/>
      <c r="AQ14" s="96"/>
      <c r="AR14" s="97"/>
      <c r="AS14" s="98"/>
      <c r="AT14" s="97"/>
      <c r="AU14" s="99"/>
      <c r="AV14" s="100"/>
      <c r="AW14" s="95"/>
      <c r="AX14" s="95"/>
      <c r="AY14" s="95"/>
      <c r="AZ14" s="96"/>
      <c r="BA14" s="97"/>
      <c r="BB14" s="98"/>
      <c r="BC14" s="97"/>
      <c r="BD14" s="99"/>
      <c r="BE14" s="100"/>
      <c r="BF14" s="95"/>
      <c r="BG14" s="95"/>
      <c r="BH14" s="95"/>
      <c r="BI14" s="96"/>
      <c r="BJ14" s="97"/>
      <c r="BK14" s="98"/>
      <c r="BL14" s="97"/>
      <c r="BM14" s="99"/>
      <c r="BN14" s="100"/>
      <c r="BO14" s="95"/>
      <c r="BP14" s="95"/>
      <c r="BQ14" s="95"/>
      <c r="BR14" s="96"/>
      <c r="BS14" s="97"/>
      <c r="BT14" s="98"/>
      <c r="BU14" s="97"/>
      <c r="BV14" s="99"/>
      <c r="BW14" s="100"/>
      <c r="BX14" s="95"/>
      <c r="BY14" s="95"/>
      <c r="BZ14" s="95"/>
      <c r="CA14" s="96"/>
      <c r="CB14" s="97"/>
      <c r="CC14" s="98"/>
      <c r="CD14" s="97"/>
      <c r="CE14" s="99"/>
      <c r="CF14" s="100"/>
      <c r="CG14" s="95"/>
      <c r="CH14" s="95"/>
      <c r="CI14" s="95"/>
      <c r="CJ14" s="96"/>
      <c r="CK14" s="97"/>
      <c r="CL14" s="98"/>
      <c r="CM14" s="97"/>
      <c r="CN14" s="99"/>
      <c r="CO14" s="100"/>
      <c r="CP14" s="95"/>
      <c r="CQ14" s="95"/>
      <c r="CR14" s="95"/>
      <c r="CS14" s="96"/>
      <c r="CT14" s="97"/>
      <c r="CU14" s="98"/>
      <c r="CV14" s="101"/>
      <c r="CW14" s="99"/>
      <c r="CX14" s="100"/>
      <c r="CY14" s="95"/>
      <c r="CZ14" s="95"/>
      <c r="DA14" s="95"/>
      <c r="DB14" s="96"/>
      <c r="DC14" s="97"/>
      <c r="DD14" s="98"/>
      <c r="DE14" s="97"/>
      <c r="DF14" s="99"/>
      <c r="DG14" s="100"/>
      <c r="DH14" s="95"/>
      <c r="DI14" s="95"/>
      <c r="DJ14" s="95"/>
      <c r="DK14" s="96"/>
      <c r="DL14" s="97"/>
      <c r="DM14" s="98"/>
      <c r="DN14" s="97"/>
      <c r="DO14" s="99"/>
      <c r="DP14" s="100"/>
      <c r="DQ14" s="95"/>
      <c r="DR14" s="95"/>
      <c r="DS14" s="95"/>
      <c r="DT14" s="96"/>
      <c r="DU14" s="97"/>
      <c r="DV14" s="98"/>
      <c r="DW14" s="97"/>
      <c r="DX14" s="99"/>
      <c r="DY14" s="100"/>
      <c r="DZ14" s="95"/>
      <c r="EA14" s="95"/>
      <c r="EB14" s="95"/>
      <c r="EC14" s="96"/>
      <c r="ED14" s="97"/>
      <c r="EE14" s="98"/>
      <c r="EF14" s="97"/>
      <c r="EG14" s="99"/>
      <c r="EH14" s="100"/>
      <c r="EI14" s="95"/>
      <c r="EJ14" s="95"/>
      <c r="EK14" s="95"/>
      <c r="EL14" s="96"/>
      <c r="EM14" s="97"/>
      <c r="EN14" s="98"/>
      <c r="EO14" s="97"/>
      <c r="EP14" s="99"/>
      <c r="EQ14" s="100"/>
      <c r="ER14" s="95"/>
      <c r="ES14" s="95"/>
      <c r="ET14" s="95"/>
      <c r="EU14" s="96"/>
      <c r="EV14" s="97"/>
      <c r="EW14" s="98"/>
      <c r="EX14" s="97"/>
      <c r="EY14" s="99"/>
      <c r="EZ14" s="100"/>
      <c r="FA14" s="95"/>
      <c r="FB14" s="95"/>
      <c r="FC14" s="95"/>
      <c r="FD14" s="96"/>
      <c r="FE14" s="97"/>
      <c r="FF14" s="98"/>
      <c r="FG14" s="97"/>
      <c r="FH14" s="99"/>
      <c r="FI14" s="100"/>
      <c r="FJ14" s="95"/>
      <c r="FK14" s="95"/>
      <c r="FL14" s="95"/>
      <c r="FM14" s="96"/>
      <c r="FN14" s="97"/>
      <c r="FO14" s="98"/>
      <c r="FP14" s="97"/>
      <c r="FQ14" s="99"/>
      <c r="FR14" s="100"/>
      <c r="FS14" s="95"/>
      <c r="FT14" s="95"/>
      <c r="FU14" s="95"/>
      <c r="FV14" s="96"/>
      <c r="FW14" s="97"/>
      <c r="FX14" s="98"/>
      <c r="FY14" s="97"/>
      <c r="FZ14" s="99"/>
      <c r="GA14" s="100"/>
      <c r="GB14" s="95"/>
      <c r="GC14" s="95"/>
      <c r="GD14" s="95"/>
      <c r="GE14" s="96"/>
      <c r="GF14" s="97"/>
      <c r="GG14" s="98"/>
      <c r="GH14" s="97"/>
      <c r="GI14" s="99"/>
      <c r="GJ14" s="100"/>
      <c r="GK14" s="95"/>
      <c r="GL14" s="95"/>
      <c r="GM14" s="95"/>
      <c r="GN14" s="96"/>
      <c r="GO14" s="97"/>
      <c r="GP14" s="98"/>
      <c r="GQ14" s="97"/>
      <c r="GR14" s="99"/>
      <c r="GS14" s="100"/>
      <c r="GT14" s="399">
        <v>42439</v>
      </c>
      <c r="GU14" s="83">
        <f>11200+11200</f>
        <v>22400</v>
      </c>
      <c r="GV14" s="103" t="s">
        <v>231</v>
      </c>
      <c r="GW14" s="103"/>
      <c r="GX14" s="593" t="s">
        <v>373</v>
      </c>
      <c r="GY14" s="154">
        <v>0</v>
      </c>
      <c r="GZ14" s="77"/>
      <c r="HA14" s="77"/>
    </row>
    <row r="15" spans="1:209" x14ac:dyDescent="0.25">
      <c r="B15" s="77"/>
      <c r="C15" s="90"/>
      <c r="D15" s="35"/>
      <c r="E15" s="36"/>
      <c r="F15" s="37"/>
      <c r="G15" s="38"/>
      <c r="H15" s="39"/>
      <c r="I15" s="40"/>
      <c r="J15" s="58" t="s">
        <v>121</v>
      </c>
      <c r="K15" s="125" t="s">
        <v>49</v>
      </c>
      <c r="L15" s="106">
        <v>17280</v>
      </c>
      <c r="M15" s="80">
        <v>42439</v>
      </c>
      <c r="N15" s="348" t="s">
        <v>294</v>
      </c>
      <c r="O15" s="107">
        <v>21620</v>
      </c>
      <c r="P15" s="123">
        <f t="shared" si="1"/>
        <v>4340</v>
      </c>
      <c r="Q15" s="92">
        <v>21.8</v>
      </c>
      <c r="R15" s="92"/>
      <c r="S15" s="92"/>
      <c r="T15" s="39">
        <f t="shared" si="0"/>
        <v>471316</v>
      </c>
      <c r="U15" s="356" t="s">
        <v>53</v>
      </c>
      <c r="V15" s="453">
        <v>42464</v>
      </c>
      <c r="W15" s="454">
        <v>11790.75</v>
      </c>
      <c r="X15" s="455"/>
      <c r="Y15" s="456"/>
      <c r="Z15" s="457"/>
      <c r="AA15" s="458"/>
      <c r="AB15" s="457"/>
      <c r="AC15" s="459"/>
      <c r="AD15" s="460"/>
      <c r="AE15" s="455"/>
      <c r="AF15" s="455"/>
      <c r="AG15" s="455"/>
      <c r="AH15" s="456"/>
      <c r="AI15" s="457"/>
      <c r="AJ15" s="458"/>
      <c r="AK15" s="457"/>
      <c r="AL15" s="459"/>
      <c r="AM15" s="460"/>
      <c r="AN15" s="455"/>
      <c r="AO15" s="455"/>
      <c r="AP15" s="455"/>
      <c r="AQ15" s="456"/>
      <c r="AR15" s="457"/>
      <c r="AS15" s="458"/>
      <c r="AT15" s="457"/>
      <c r="AU15" s="459"/>
      <c r="AV15" s="460"/>
      <c r="AW15" s="455"/>
      <c r="AX15" s="455"/>
      <c r="AY15" s="455"/>
      <c r="AZ15" s="456"/>
      <c r="BA15" s="457"/>
      <c r="BB15" s="458"/>
      <c r="BC15" s="457"/>
      <c r="BD15" s="459"/>
      <c r="BE15" s="460"/>
      <c r="BF15" s="455"/>
      <c r="BG15" s="455"/>
      <c r="BH15" s="455"/>
      <c r="BI15" s="456"/>
      <c r="BJ15" s="457"/>
      <c r="BK15" s="458"/>
      <c r="BL15" s="457"/>
      <c r="BM15" s="459"/>
      <c r="BN15" s="460"/>
      <c r="BO15" s="455"/>
      <c r="BP15" s="455"/>
      <c r="BQ15" s="455"/>
      <c r="BR15" s="456"/>
      <c r="BS15" s="457"/>
      <c r="BT15" s="458"/>
      <c r="BU15" s="457"/>
      <c r="BV15" s="459"/>
      <c r="BW15" s="460"/>
      <c r="BX15" s="455"/>
      <c r="BY15" s="455"/>
      <c r="BZ15" s="455"/>
      <c r="CA15" s="456"/>
      <c r="CB15" s="457"/>
      <c r="CC15" s="458"/>
      <c r="CD15" s="457"/>
      <c r="CE15" s="459"/>
      <c r="CF15" s="460"/>
      <c r="CG15" s="455"/>
      <c r="CH15" s="455"/>
      <c r="CI15" s="455"/>
      <c r="CJ15" s="456"/>
      <c r="CK15" s="457"/>
      <c r="CL15" s="458"/>
      <c r="CM15" s="457"/>
      <c r="CN15" s="459"/>
      <c r="CO15" s="460"/>
      <c r="CP15" s="455"/>
      <c r="CQ15" s="455"/>
      <c r="CR15" s="455"/>
      <c r="CS15" s="456"/>
      <c r="CT15" s="457"/>
      <c r="CU15" s="458"/>
      <c r="CV15" s="461"/>
      <c r="CW15" s="459"/>
      <c r="CX15" s="460"/>
      <c r="CY15" s="455"/>
      <c r="CZ15" s="455"/>
      <c r="DA15" s="455"/>
      <c r="DB15" s="456"/>
      <c r="DC15" s="457"/>
      <c r="DD15" s="458"/>
      <c r="DE15" s="457"/>
      <c r="DF15" s="459"/>
      <c r="DG15" s="460"/>
      <c r="DH15" s="455"/>
      <c r="DI15" s="455"/>
      <c r="DJ15" s="455"/>
      <c r="DK15" s="456"/>
      <c r="DL15" s="457"/>
      <c r="DM15" s="458"/>
      <c r="DN15" s="457"/>
      <c r="DO15" s="459"/>
      <c r="DP15" s="460"/>
      <c r="DQ15" s="455"/>
      <c r="DR15" s="455"/>
      <c r="DS15" s="455"/>
      <c r="DT15" s="456"/>
      <c r="DU15" s="457"/>
      <c r="DV15" s="458"/>
      <c r="DW15" s="457"/>
      <c r="DX15" s="459"/>
      <c r="DY15" s="460"/>
      <c r="DZ15" s="455"/>
      <c r="EA15" s="455"/>
      <c r="EB15" s="455"/>
      <c r="EC15" s="456"/>
      <c r="ED15" s="457"/>
      <c r="EE15" s="458"/>
      <c r="EF15" s="457"/>
      <c r="EG15" s="459"/>
      <c r="EH15" s="460"/>
      <c r="EI15" s="455"/>
      <c r="EJ15" s="455"/>
      <c r="EK15" s="455"/>
      <c r="EL15" s="456"/>
      <c r="EM15" s="457"/>
      <c r="EN15" s="458"/>
      <c r="EO15" s="457"/>
      <c r="EP15" s="459"/>
      <c r="EQ15" s="460"/>
      <c r="ER15" s="455"/>
      <c r="ES15" s="455"/>
      <c r="ET15" s="455"/>
      <c r="EU15" s="456"/>
      <c r="EV15" s="457"/>
      <c r="EW15" s="458"/>
      <c r="EX15" s="457"/>
      <c r="EY15" s="459"/>
      <c r="EZ15" s="460"/>
      <c r="FA15" s="455"/>
      <c r="FB15" s="455"/>
      <c r="FC15" s="455"/>
      <c r="FD15" s="456"/>
      <c r="FE15" s="457"/>
      <c r="FF15" s="458"/>
      <c r="FG15" s="457"/>
      <c r="FH15" s="459"/>
      <c r="FI15" s="460"/>
      <c r="FJ15" s="455"/>
      <c r="FK15" s="455"/>
      <c r="FL15" s="455"/>
      <c r="FM15" s="456"/>
      <c r="FN15" s="457"/>
      <c r="FO15" s="458"/>
      <c r="FP15" s="457"/>
      <c r="FQ15" s="459"/>
      <c r="FR15" s="460"/>
      <c r="FS15" s="455"/>
      <c r="FT15" s="455"/>
      <c r="FU15" s="455"/>
      <c r="FV15" s="456"/>
      <c r="FW15" s="457"/>
      <c r="FX15" s="458"/>
      <c r="FY15" s="457"/>
      <c r="FZ15" s="459"/>
      <c r="GA15" s="460"/>
      <c r="GB15" s="455"/>
      <c r="GC15" s="455"/>
      <c r="GD15" s="455"/>
      <c r="GE15" s="456"/>
      <c r="GF15" s="457"/>
      <c r="GG15" s="458"/>
      <c r="GH15" s="457"/>
      <c r="GI15" s="459"/>
      <c r="GJ15" s="460"/>
      <c r="GK15" s="455"/>
      <c r="GL15" s="455"/>
      <c r="GM15" s="455"/>
      <c r="GN15" s="456"/>
      <c r="GO15" s="457"/>
      <c r="GP15" s="458"/>
      <c r="GQ15" s="457"/>
      <c r="GR15" s="459"/>
      <c r="GS15" s="460"/>
      <c r="GT15" s="462">
        <v>42464</v>
      </c>
      <c r="GU15" s="83">
        <v>18480</v>
      </c>
      <c r="GV15" s="103" t="s">
        <v>247</v>
      </c>
      <c r="GW15" s="103"/>
      <c r="GX15" s="593" t="s">
        <v>372</v>
      </c>
      <c r="GY15" s="154">
        <v>3944</v>
      </c>
      <c r="GZ15" s="77"/>
      <c r="HA15" s="77"/>
    </row>
    <row r="16" spans="1:209" x14ac:dyDescent="0.25">
      <c r="B16" s="77"/>
      <c r="C16" s="90"/>
      <c r="D16" s="35"/>
      <c r="E16" s="36"/>
      <c r="F16" s="37"/>
      <c r="G16" s="38"/>
      <c r="H16" s="39"/>
      <c r="I16" s="40"/>
      <c r="J16" s="58" t="s">
        <v>121</v>
      </c>
      <c r="K16" s="78" t="s">
        <v>122</v>
      </c>
      <c r="L16" s="106">
        <v>11580</v>
      </c>
      <c r="M16" s="80">
        <v>42439</v>
      </c>
      <c r="N16" s="348" t="s">
        <v>290</v>
      </c>
      <c r="O16" s="107">
        <v>14715</v>
      </c>
      <c r="P16" s="123">
        <f t="shared" si="1"/>
        <v>3135</v>
      </c>
      <c r="Q16" s="92">
        <v>21.8</v>
      </c>
      <c r="R16" s="92"/>
      <c r="S16" s="92"/>
      <c r="T16" s="39">
        <f t="shared" si="0"/>
        <v>320787</v>
      </c>
      <c r="U16" s="356" t="s">
        <v>53</v>
      </c>
      <c r="V16" s="453">
        <v>42464</v>
      </c>
      <c r="W16" s="454">
        <v>7643.25</v>
      </c>
      <c r="X16" s="455"/>
      <c r="Y16" s="456"/>
      <c r="Z16" s="457"/>
      <c r="AA16" s="458"/>
      <c r="AB16" s="457"/>
      <c r="AC16" s="459"/>
      <c r="AD16" s="460"/>
      <c r="AE16" s="455"/>
      <c r="AF16" s="455"/>
      <c r="AG16" s="455"/>
      <c r="AH16" s="456"/>
      <c r="AI16" s="457"/>
      <c r="AJ16" s="458"/>
      <c r="AK16" s="457"/>
      <c r="AL16" s="459"/>
      <c r="AM16" s="460"/>
      <c r="AN16" s="455"/>
      <c r="AO16" s="455"/>
      <c r="AP16" s="455"/>
      <c r="AQ16" s="456"/>
      <c r="AR16" s="457"/>
      <c r="AS16" s="458"/>
      <c r="AT16" s="457"/>
      <c r="AU16" s="459"/>
      <c r="AV16" s="460"/>
      <c r="AW16" s="455"/>
      <c r="AX16" s="455"/>
      <c r="AY16" s="455"/>
      <c r="AZ16" s="456"/>
      <c r="BA16" s="457"/>
      <c r="BB16" s="458"/>
      <c r="BC16" s="457"/>
      <c r="BD16" s="459"/>
      <c r="BE16" s="460"/>
      <c r="BF16" s="455"/>
      <c r="BG16" s="455"/>
      <c r="BH16" s="455"/>
      <c r="BI16" s="456"/>
      <c r="BJ16" s="457"/>
      <c r="BK16" s="458"/>
      <c r="BL16" s="457"/>
      <c r="BM16" s="459"/>
      <c r="BN16" s="460"/>
      <c r="BO16" s="455"/>
      <c r="BP16" s="455"/>
      <c r="BQ16" s="455"/>
      <c r="BR16" s="456"/>
      <c r="BS16" s="457"/>
      <c r="BT16" s="458"/>
      <c r="BU16" s="457"/>
      <c r="BV16" s="459"/>
      <c r="BW16" s="460"/>
      <c r="BX16" s="455"/>
      <c r="BY16" s="455"/>
      <c r="BZ16" s="455"/>
      <c r="CA16" s="456"/>
      <c r="CB16" s="457"/>
      <c r="CC16" s="458"/>
      <c r="CD16" s="457"/>
      <c r="CE16" s="459"/>
      <c r="CF16" s="460"/>
      <c r="CG16" s="455"/>
      <c r="CH16" s="455"/>
      <c r="CI16" s="455"/>
      <c r="CJ16" s="456"/>
      <c r="CK16" s="457"/>
      <c r="CL16" s="458"/>
      <c r="CM16" s="457"/>
      <c r="CN16" s="459"/>
      <c r="CO16" s="460"/>
      <c r="CP16" s="455"/>
      <c r="CQ16" s="455"/>
      <c r="CR16" s="455"/>
      <c r="CS16" s="456"/>
      <c r="CT16" s="457"/>
      <c r="CU16" s="458"/>
      <c r="CV16" s="461"/>
      <c r="CW16" s="459"/>
      <c r="CX16" s="460"/>
      <c r="CY16" s="455"/>
      <c r="CZ16" s="455"/>
      <c r="DA16" s="455"/>
      <c r="DB16" s="456"/>
      <c r="DC16" s="457"/>
      <c r="DD16" s="458"/>
      <c r="DE16" s="457"/>
      <c r="DF16" s="459"/>
      <c r="DG16" s="460"/>
      <c r="DH16" s="455"/>
      <c r="DI16" s="455"/>
      <c r="DJ16" s="455"/>
      <c r="DK16" s="456"/>
      <c r="DL16" s="457"/>
      <c r="DM16" s="458"/>
      <c r="DN16" s="457"/>
      <c r="DO16" s="459"/>
      <c r="DP16" s="460"/>
      <c r="DQ16" s="455"/>
      <c r="DR16" s="455"/>
      <c r="DS16" s="455"/>
      <c r="DT16" s="456"/>
      <c r="DU16" s="457"/>
      <c r="DV16" s="458"/>
      <c r="DW16" s="457"/>
      <c r="DX16" s="459"/>
      <c r="DY16" s="460"/>
      <c r="DZ16" s="455"/>
      <c r="EA16" s="455"/>
      <c r="EB16" s="455"/>
      <c r="EC16" s="456"/>
      <c r="ED16" s="457"/>
      <c r="EE16" s="458"/>
      <c r="EF16" s="457"/>
      <c r="EG16" s="459"/>
      <c r="EH16" s="460"/>
      <c r="EI16" s="455"/>
      <c r="EJ16" s="455"/>
      <c r="EK16" s="455"/>
      <c r="EL16" s="456"/>
      <c r="EM16" s="457"/>
      <c r="EN16" s="458"/>
      <c r="EO16" s="457"/>
      <c r="EP16" s="459"/>
      <c r="EQ16" s="460"/>
      <c r="ER16" s="455"/>
      <c r="ES16" s="455"/>
      <c r="ET16" s="455"/>
      <c r="EU16" s="456"/>
      <c r="EV16" s="457"/>
      <c r="EW16" s="458"/>
      <c r="EX16" s="457"/>
      <c r="EY16" s="459"/>
      <c r="EZ16" s="460"/>
      <c r="FA16" s="455"/>
      <c r="FB16" s="455"/>
      <c r="FC16" s="455"/>
      <c r="FD16" s="456"/>
      <c r="FE16" s="457"/>
      <c r="FF16" s="458"/>
      <c r="FG16" s="457"/>
      <c r="FH16" s="459"/>
      <c r="FI16" s="460"/>
      <c r="FJ16" s="455"/>
      <c r="FK16" s="455"/>
      <c r="FL16" s="455"/>
      <c r="FM16" s="456"/>
      <c r="FN16" s="457"/>
      <c r="FO16" s="458"/>
      <c r="FP16" s="457"/>
      <c r="FQ16" s="459"/>
      <c r="FR16" s="460"/>
      <c r="FS16" s="455"/>
      <c r="FT16" s="455"/>
      <c r="FU16" s="455"/>
      <c r="FV16" s="456"/>
      <c r="FW16" s="457"/>
      <c r="FX16" s="458"/>
      <c r="FY16" s="457"/>
      <c r="FZ16" s="459"/>
      <c r="GA16" s="460"/>
      <c r="GB16" s="455"/>
      <c r="GC16" s="455"/>
      <c r="GD16" s="455"/>
      <c r="GE16" s="456"/>
      <c r="GF16" s="457"/>
      <c r="GG16" s="458"/>
      <c r="GH16" s="457"/>
      <c r="GI16" s="459"/>
      <c r="GJ16" s="460"/>
      <c r="GK16" s="455"/>
      <c r="GL16" s="455"/>
      <c r="GM16" s="455"/>
      <c r="GN16" s="456"/>
      <c r="GO16" s="457"/>
      <c r="GP16" s="458"/>
      <c r="GQ16" s="457"/>
      <c r="GR16" s="459"/>
      <c r="GS16" s="460"/>
      <c r="GT16" s="463">
        <v>42464</v>
      </c>
      <c r="GU16" s="83">
        <v>14560</v>
      </c>
      <c r="GV16" s="103" t="s">
        <v>248</v>
      </c>
      <c r="GW16" s="103"/>
      <c r="GX16" s="593" t="s">
        <v>372</v>
      </c>
      <c r="GY16" s="154">
        <v>2088</v>
      </c>
      <c r="GZ16" s="77"/>
      <c r="HA16" s="77"/>
    </row>
    <row r="17" spans="1:209" ht="30" x14ac:dyDescent="0.25">
      <c r="B17" s="77"/>
      <c r="C17" s="90"/>
      <c r="D17" s="35"/>
      <c r="E17" s="36"/>
      <c r="F17" s="37"/>
      <c r="G17" s="38"/>
      <c r="H17" s="39"/>
      <c r="I17" s="40"/>
      <c r="J17" s="58" t="s">
        <v>41</v>
      </c>
      <c r="K17" s="78" t="s">
        <v>110</v>
      </c>
      <c r="L17" s="106">
        <v>9920</v>
      </c>
      <c r="M17" s="80">
        <v>42440</v>
      </c>
      <c r="N17" s="348" t="s">
        <v>291</v>
      </c>
      <c r="O17" s="107">
        <f>12905-201.64</f>
        <v>12703.36</v>
      </c>
      <c r="P17" s="123">
        <f t="shared" si="1"/>
        <v>2783.3600000000006</v>
      </c>
      <c r="Q17" s="92">
        <v>21.5</v>
      </c>
      <c r="R17" s="92"/>
      <c r="S17" s="92"/>
      <c r="T17" s="39">
        <f t="shared" si="0"/>
        <v>273122.24</v>
      </c>
      <c r="U17" s="356" t="s">
        <v>53</v>
      </c>
      <c r="V17" s="453">
        <v>42464</v>
      </c>
      <c r="W17" s="454">
        <v>7584</v>
      </c>
      <c r="X17" s="455"/>
      <c r="Y17" s="456"/>
      <c r="Z17" s="457"/>
      <c r="AA17" s="458"/>
      <c r="AB17" s="457"/>
      <c r="AC17" s="459"/>
      <c r="AD17" s="460"/>
      <c r="AE17" s="455"/>
      <c r="AF17" s="455"/>
      <c r="AG17" s="455"/>
      <c r="AH17" s="456"/>
      <c r="AI17" s="457"/>
      <c r="AJ17" s="458"/>
      <c r="AK17" s="457"/>
      <c r="AL17" s="459"/>
      <c r="AM17" s="460"/>
      <c r="AN17" s="455"/>
      <c r="AO17" s="455"/>
      <c r="AP17" s="455"/>
      <c r="AQ17" s="456"/>
      <c r="AR17" s="457"/>
      <c r="AS17" s="458"/>
      <c r="AT17" s="457"/>
      <c r="AU17" s="459"/>
      <c r="AV17" s="460"/>
      <c r="AW17" s="455"/>
      <c r="AX17" s="455"/>
      <c r="AY17" s="455"/>
      <c r="AZ17" s="456"/>
      <c r="BA17" s="457"/>
      <c r="BB17" s="458"/>
      <c r="BC17" s="457"/>
      <c r="BD17" s="459"/>
      <c r="BE17" s="460"/>
      <c r="BF17" s="455"/>
      <c r="BG17" s="455"/>
      <c r="BH17" s="455"/>
      <c r="BI17" s="456"/>
      <c r="BJ17" s="457"/>
      <c r="BK17" s="458"/>
      <c r="BL17" s="457"/>
      <c r="BM17" s="459"/>
      <c r="BN17" s="460"/>
      <c r="BO17" s="455"/>
      <c r="BP17" s="455"/>
      <c r="BQ17" s="455"/>
      <c r="BR17" s="456"/>
      <c r="BS17" s="457"/>
      <c r="BT17" s="458"/>
      <c r="BU17" s="457"/>
      <c r="BV17" s="459"/>
      <c r="BW17" s="460"/>
      <c r="BX17" s="455"/>
      <c r="BY17" s="455"/>
      <c r="BZ17" s="455"/>
      <c r="CA17" s="456"/>
      <c r="CB17" s="457"/>
      <c r="CC17" s="458"/>
      <c r="CD17" s="457"/>
      <c r="CE17" s="459"/>
      <c r="CF17" s="460"/>
      <c r="CG17" s="455"/>
      <c r="CH17" s="455"/>
      <c r="CI17" s="455"/>
      <c r="CJ17" s="456"/>
      <c r="CK17" s="457"/>
      <c r="CL17" s="458"/>
      <c r="CM17" s="457"/>
      <c r="CN17" s="459"/>
      <c r="CO17" s="460"/>
      <c r="CP17" s="455"/>
      <c r="CQ17" s="455"/>
      <c r="CR17" s="455"/>
      <c r="CS17" s="456"/>
      <c r="CT17" s="457"/>
      <c r="CU17" s="458"/>
      <c r="CV17" s="461"/>
      <c r="CW17" s="459"/>
      <c r="CX17" s="460"/>
      <c r="CY17" s="455"/>
      <c r="CZ17" s="455"/>
      <c r="DA17" s="455"/>
      <c r="DB17" s="456"/>
      <c r="DC17" s="457"/>
      <c r="DD17" s="458"/>
      <c r="DE17" s="457"/>
      <c r="DF17" s="459"/>
      <c r="DG17" s="460"/>
      <c r="DH17" s="455"/>
      <c r="DI17" s="455"/>
      <c r="DJ17" s="455"/>
      <c r="DK17" s="456"/>
      <c r="DL17" s="457"/>
      <c r="DM17" s="458"/>
      <c r="DN17" s="457"/>
      <c r="DO17" s="459"/>
      <c r="DP17" s="460"/>
      <c r="DQ17" s="455"/>
      <c r="DR17" s="455"/>
      <c r="DS17" s="455"/>
      <c r="DT17" s="456"/>
      <c r="DU17" s="457"/>
      <c r="DV17" s="458"/>
      <c r="DW17" s="457"/>
      <c r="DX17" s="459"/>
      <c r="DY17" s="460"/>
      <c r="DZ17" s="455"/>
      <c r="EA17" s="455"/>
      <c r="EB17" s="455"/>
      <c r="EC17" s="456"/>
      <c r="ED17" s="457"/>
      <c r="EE17" s="458"/>
      <c r="EF17" s="457"/>
      <c r="EG17" s="459"/>
      <c r="EH17" s="460"/>
      <c r="EI17" s="455"/>
      <c r="EJ17" s="455"/>
      <c r="EK17" s="455"/>
      <c r="EL17" s="456"/>
      <c r="EM17" s="457"/>
      <c r="EN17" s="458"/>
      <c r="EO17" s="457"/>
      <c r="EP17" s="459"/>
      <c r="EQ17" s="460"/>
      <c r="ER17" s="455"/>
      <c r="ES17" s="455"/>
      <c r="ET17" s="455"/>
      <c r="EU17" s="456"/>
      <c r="EV17" s="457"/>
      <c r="EW17" s="458"/>
      <c r="EX17" s="457"/>
      <c r="EY17" s="459"/>
      <c r="EZ17" s="460"/>
      <c r="FA17" s="455"/>
      <c r="FB17" s="455"/>
      <c r="FC17" s="455"/>
      <c r="FD17" s="456"/>
      <c r="FE17" s="457"/>
      <c r="FF17" s="458"/>
      <c r="FG17" s="457"/>
      <c r="FH17" s="459"/>
      <c r="FI17" s="460"/>
      <c r="FJ17" s="455"/>
      <c r="FK17" s="455"/>
      <c r="FL17" s="455"/>
      <c r="FM17" s="456"/>
      <c r="FN17" s="457"/>
      <c r="FO17" s="458"/>
      <c r="FP17" s="457"/>
      <c r="FQ17" s="459"/>
      <c r="FR17" s="460"/>
      <c r="FS17" s="455"/>
      <c r="FT17" s="455"/>
      <c r="FU17" s="455"/>
      <c r="FV17" s="456"/>
      <c r="FW17" s="457"/>
      <c r="FX17" s="458"/>
      <c r="FY17" s="457"/>
      <c r="FZ17" s="459"/>
      <c r="GA17" s="460"/>
      <c r="GB17" s="455"/>
      <c r="GC17" s="455"/>
      <c r="GD17" s="455"/>
      <c r="GE17" s="456"/>
      <c r="GF17" s="457"/>
      <c r="GG17" s="458"/>
      <c r="GH17" s="457"/>
      <c r="GI17" s="459"/>
      <c r="GJ17" s="460"/>
      <c r="GK17" s="455"/>
      <c r="GL17" s="455"/>
      <c r="GM17" s="455"/>
      <c r="GN17" s="456"/>
      <c r="GO17" s="457"/>
      <c r="GP17" s="458"/>
      <c r="GQ17" s="457"/>
      <c r="GR17" s="459"/>
      <c r="GS17" s="460"/>
      <c r="GT17" s="464">
        <v>42464</v>
      </c>
      <c r="GU17" s="83">
        <v>14560</v>
      </c>
      <c r="GV17" s="103" t="s">
        <v>249</v>
      </c>
      <c r="GW17" s="103"/>
      <c r="GX17" s="593" t="s">
        <v>372</v>
      </c>
      <c r="GY17" s="154">
        <v>2088</v>
      </c>
      <c r="GZ17" s="77"/>
      <c r="HA17" s="77"/>
    </row>
    <row r="18" spans="1:209" x14ac:dyDescent="0.25">
      <c r="A18" s="1">
        <v>23</v>
      </c>
      <c r="B18" s="77" t="e">
        <f>#REF!</f>
        <v>#REF!</v>
      </c>
      <c r="C18" s="77" t="e">
        <f>#REF!</f>
        <v>#REF!</v>
      </c>
      <c r="D18" s="35" t="e">
        <f>#REF!</f>
        <v>#REF!</v>
      </c>
      <c r="E18" s="36" t="e">
        <f>#REF!</f>
        <v>#REF!</v>
      </c>
      <c r="F18" s="37" t="e">
        <f>#REF!</f>
        <v>#REF!</v>
      </c>
      <c r="G18" s="38" t="e">
        <f>#REF!</f>
        <v>#REF!</v>
      </c>
      <c r="H18" s="39" t="e">
        <f>#REF!</f>
        <v>#REF!</v>
      </c>
      <c r="I18" s="40" t="e">
        <f>#REF!</f>
        <v>#REF!</v>
      </c>
      <c r="J18" s="58" t="s">
        <v>292</v>
      </c>
      <c r="K18" s="78" t="s">
        <v>49</v>
      </c>
      <c r="L18" s="106">
        <v>16040</v>
      </c>
      <c r="M18" s="80">
        <v>42440</v>
      </c>
      <c r="N18" s="469" t="s">
        <v>293</v>
      </c>
      <c r="O18" s="107">
        <v>20260</v>
      </c>
      <c r="P18" s="123">
        <f>O18-L18</f>
        <v>4220</v>
      </c>
      <c r="Q18" s="92">
        <v>21.5</v>
      </c>
      <c r="R18" s="92"/>
      <c r="S18" s="92"/>
      <c r="T18" s="39">
        <f t="shared" si="0"/>
        <v>435590</v>
      </c>
      <c r="U18" s="356" t="s">
        <v>53</v>
      </c>
      <c r="V18" s="465">
        <v>42464</v>
      </c>
      <c r="W18" s="466">
        <v>11672.25</v>
      </c>
      <c r="X18" s="455"/>
      <c r="Y18" s="456"/>
      <c r="Z18" s="457"/>
      <c r="AA18" s="458"/>
      <c r="AB18" s="457"/>
      <c r="AC18" s="459"/>
      <c r="AD18" s="460"/>
      <c r="AE18" s="455"/>
      <c r="AF18" s="455"/>
      <c r="AG18" s="455"/>
      <c r="AH18" s="456"/>
      <c r="AI18" s="457"/>
      <c r="AJ18" s="458"/>
      <c r="AK18" s="457"/>
      <c r="AL18" s="459"/>
      <c r="AM18" s="460"/>
      <c r="AN18" s="455"/>
      <c r="AO18" s="455"/>
      <c r="AP18" s="455"/>
      <c r="AQ18" s="456"/>
      <c r="AR18" s="457"/>
      <c r="AS18" s="458"/>
      <c r="AT18" s="457"/>
      <c r="AU18" s="459"/>
      <c r="AV18" s="460"/>
      <c r="AW18" s="455"/>
      <c r="AX18" s="455"/>
      <c r="AY18" s="455"/>
      <c r="AZ18" s="456"/>
      <c r="BA18" s="457"/>
      <c r="BB18" s="458"/>
      <c r="BC18" s="457"/>
      <c r="BD18" s="459"/>
      <c r="BE18" s="460"/>
      <c r="BF18" s="455"/>
      <c r="BG18" s="455"/>
      <c r="BH18" s="455"/>
      <c r="BI18" s="456"/>
      <c r="BJ18" s="457"/>
      <c r="BK18" s="458"/>
      <c r="BL18" s="457"/>
      <c r="BM18" s="459"/>
      <c r="BN18" s="460"/>
      <c r="BO18" s="455"/>
      <c r="BP18" s="455"/>
      <c r="BQ18" s="455"/>
      <c r="BR18" s="456"/>
      <c r="BS18" s="457"/>
      <c r="BT18" s="458"/>
      <c r="BU18" s="457"/>
      <c r="BV18" s="459"/>
      <c r="BW18" s="460"/>
      <c r="BX18" s="455"/>
      <c r="BY18" s="455"/>
      <c r="BZ18" s="455"/>
      <c r="CA18" s="456"/>
      <c r="CB18" s="457"/>
      <c r="CC18" s="458"/>
      <c r="CD18" s="457"/>
      <c r="CE18" s="459"/>
      <c r="CF18" s="460"/>
      <c r="CG18" s="455"/>
      <c r="CH18" s="455"/>
      <c r="CI18" s="455"/>
      <c r="CJ18" s="456"/>
      <c r="CK18" s="457"/>
      <c r="CL18" s="458"/>
      <c r="CM18" s="457"/>
      <c r="CN18" s="459"/>
      <c r="CO18" s="460"/>
      <c r="CP18" s="455"/>
      <c r="CQ18" s="455"/>
      <c r="CR18" s="455"/>
      <c r="CS18" s="456"/>
      <c r="CT18" s="457"/>
      <c r="CU18" s="458"/>
      <c r="CV18" s="457"/>
      <c r="CW18" s="459"/>
      <c r="CX18" s="460"/>
      <c r="CY18" s="455"/>
      <c r="CZ18" s="455"/>
      <c r="DA18" s="455"/>
      <c r="DB18" s="456"/>
      <c r="DC18" s="457"/>
      <c r="DD18" s="458"/>
      <c r="DE18" s="457"/>
      <c r="DF18" s="459"/>
      <c r="DG18" s="460"/>
      <c r="DH18" s="455"/>
      <c r="DI18" s="455"/>
      <c r="DJ18" s="455"/>
      <c r="DK18" s="456"/>
      <c r="DL18" s="457"/>
      <c r="DM18" s="458"/>
      <c r="DN18" s="457"/>
      <c r="DO18" s="459"/>
      <c r="DP18" s="460"/>
      <c r="DQ18" s="455"/>
      <c r="DR18" s="455"/>
      <c r="DS18" s="455"/>
      <c r="DT18" s="456"/>
      <c r="DU18" s="457"/>
      <c r="DV18" s="458"/>
      <c r="DW18" s="457"/>
      <c r="DX18" s="459"/>
      <c r="DY18" s="460"/>
      <c r="DZ18" s="455"/>
      <c r="EA18" s="455"/>
      <c r="EB18" s="455"/>
      <c r="EC18" s="456"/>
      <c r="ED18" s="457"/>
      <c r="EE18" s="458"/>
      <c r="EF18" s="457"/>
      <c r="EG18" s="459"/>
      <c r="EH18" s="460"/>
      <c r="EI18" s="455"/>
      <c r="EJ18" s="455"/>
      <c r="EK18" s="455"/>
      <c r="EL18" s="456"/>
      <c r="EM18" s="457"/>
      <c r="EN18" s="458"/>
      <c r="EO18" s="457"/>
      <c r="EP18" s="459"/>
      <c r="EQ18" s="460"/>
      <c r="ER18" s="455"/>
      <c r="ES18" s="455"/>
      <c r="ET18" s="455"/>
      <c r="EU18" s="456"/>
      <c r="EV18" s="457"/>
      <c r="EW18" s="458"/>
      <c r="EX18" s="457"/>
      <c r="EY18" s="459"/>
      <c r="EZ18" s="460"/>
      <c r="FA18" s="455"/>
      <c r="FB18" s="455"/>
      <c r="FC18" s="455"/>
      <c r="FD18" s="456"/>
      <c r="FE18" s="457"/>
      <c r="FF18" s="458"/>
      <c r="FG18" s="457"/>
      <c r="FH18" s="459"/>
      <c r="FI18" s="460"/>
      <c r="FJ18" s="455"/>
      <c r="FK18" s="455"/>
      <c r="FL18" s="455"/>
      <c r="FM18" s="456"/>
      <c r="FN18" s="457"/>
      <c r="FO18" s="458"/>
      <c r="FP18" s="457"/>
      <c r="FQ18" s="459"/>
      <c r="FR18" s="460"/>
      <c r="FS18" s="455"/>
      <c r="FT18" s="455"/>
      <c r="FU18" s="455"/>
      <c r="FV18" s="456"/>
      <c r="FW18" s="457"/>
      <c r="FX18" s="458"/>
      <c r="FY18" s="457"/>
      <c r="FZ18" s="459"/>
      <c r="GA18" s="460"/>
      <c r="GB18" s="455"/>
      <c r="GC18" s="455"/>
      <c r="GD18" s="455"/>
      <c r="GE18" s="456"/>
      <c r="GF18" s="457"/>
      <c r="GG18" s="458"/>
      <c r="GH18" s="457"/>
      <c r="GI18" s="459"/>
      <c r="GJ18" s="460"/>
      <c r="GK18" s="455"/>
      <c r="GL18" s="455"/>
      <c r="GM18" s="455"/>
      <c r="GN18" s="456"/>
      <c r="GO18" s="457"/>
      <c r="GP18" s="458"/>
      <c r="GQ18" s="457"/>
      <c r="GR18" s="459"/>
      <c r="GS18" s="460"/>
      <c r="GT18" s="462">
        <v>42464</v>
      </c>
      <c r="GU18" s="83">
        <v>18480</v>
      </c>
      <c r="GV18" s="339" t="s">
        <v>250</v>
      </c>
      <c r="GW18" s="103"/>
      <c r="GX18" s="592" t="s">
        <v>372</v>
      </c>
      <c r="GY18" s="154">
        <v>3944</v>
      </c>
      <c r="GZ18" s="77"/>
      <c r="HA18" s="77"/>
    </row>
    <row r="19" spans="1:209" x14ac:dyDescent="0.25">
      <c r="B19" s="77"/>
      <c r="C19" s="77"/>
      <c r="D19" s="35"/>
      <c r="E19" s="36"/>
      <c r="F19" s="37"/>
      <c r="G19" s="38"/>
      <c r="H19" s="39"/>
      <c r="I19" s="40"/>
      <c r="J19" s="58" t="s">
        <v>255</v>
      </c>
      <c r="K19" s="78" t="s">
        <v>43</v>
      </c>
      <c r="L19" s="106">
        <v>20930</v>
      </c>
      <c r="M19" s="80">
        <v>42442</v>
      </c>
      <c r="N19" s="468" t="s">
        <v>308</v>
      </c>
      <c r="O19" s="107">
        <v>26705</v>
      </c>
      <c r="P19" s="123">
        <f>O19-L19</f>
        <v>5775</v>
      </c>
      <c r="Q19" s="129">
        <v>21.8</v>
      </c>
      <c r="R19" s="129"/>
      <c r="S19" s="129"/>
      <c r="T19" s="39">
        <f t="shared" si="0"/>
        <v>582169</v>
      </c>
      <c r="U19" s="356" t="s">
        <v>53</v>
      </c>
      <c r="V19" s="453">
        <v>42465</v>
      </c>
      <c r="W19" s="467">
        <v>15405</v>
      </c>
      <c r="X19" s="455"/>
      <c r="Y19" s="456"/>
      <c r="Z19" s="457"/>
      <c r="AA19" s="458"/>
      <c r="AB19" s="457"/>
      <c r="AC19" s="459"/>
      <c r="AD19" s="460"/>
      <c r="AE19" s="455"/>
      <c r="AF19" s="455"/>
      <c r="AG19" s="455"/>
      <c r="AH19" s="456"/>
      <c r="AI19" s="457"/>
      <c r="AJ19" s="458"/>
      <c r="AK19" s="457"/>
      <c r="AL19" s="459"/>
      <c r="AM19" s="460"/>
      <c r="AN19" s="455"/>
      <c r="AO19" s="455"/>
      <c r="AP19" s="455"/>
      <c r="AQ19" s="456"/>
      <c r="AR19" s="457"/>
      <c r="AS19" s="458"/>
      <c r="AT19" s="457"/>
      <c r="AU19" s="459"/>
      <c r="AV19" s="460"/>
      <c r="AW19" s="455"/>
      <c r="AX19" s="455"/>
      <c r="AY19" s="455"/>
      <c r="AZ19" s="456"/>
      <c r="BA19" s="457"/>
      <c r="BB19" s="458"/>
      <c r="BC19" s="457"/>
      <c r="BD19" s="459"/>
      <c r="BE19" s="460"/>
      <c r="BF19" s="455"/>
      <c r="BG19" s="455"/>
      <c r="BH19" s="455"/>
      <c r="BI19" s="456"/>
      <c r="BJ19" s="457"/>
      <c r="BK19" s="458"/>
      <c r="BL19" s="457"/>
      <c r="BM19" s="459"/>
      <c r="BN19" s="460"/>
      <c r="BO19" s="455"/>
      <c r="BP19" s="455"/>
      <c r="BQ19" s="455"/>
      <c r="BR19" s="456"/>
      <c r="BS19" s="457"/>
      <c r="BT19" s="458"/>
      <c r="BU19" s="457"/>
      <c r="BV19" s="459"/>
      <c r="BW19" s="460"/>
      <c r="BX19" s="455"/>
      <c r="BY19" s="455"/>
      <c r="BZ19" s="455"/>
      <c r="CA19" s="456"/>
      <c r="CB19" s="457"/>
      <c r="CC19" s="458"/>
      <c r="CD19" s="457"/>
      <c r="CE19" s="459"/>
      <c r="CF19" s="460"/>
      <c r="CG19" s="455"/>
      <c r="CH19" s="455"/>
      <c r="CI19" s="455"/>
      <c r="CJ19" s="456"/>
      <c r="CK19" s="457"/>
      <c r="CL19" s="458"/>
      <c r="CM19" s="457"/>
      <c r="CN19" s="459"/>
      <c r="CO19" s="460"/>
      <c r="CP19" s="455"/>
      <c r="CQ19" s="455"/>
      <c r="CR19" s="455"/>
      <c r="CS19" s="456"/>
      <c r="CT19" s="457"/>
      <c r="CU19" s="458"/>
      <c r="CV19" s="457"/>
      <c r="CW19" s="459"/>
      <c r="CX19" s="460"/>
      <c r="CY19" s="455"/>
      <c r="CZ19" s="455"/>
      <c r="DA19" s="455"/>
      <c r="DB19" s="456"/>
      <c r="DC19" s="457"/>
      <c r="DD19" s="458"/>
      <c r="DE19" s="457"/>
      <c r="DF19" s="459"/>
      <c r="DG19" s="460"/>
      <c r="DH19" s="455"/>
      <c r="DI19" s="455"/>
      <c r="DJ19" s="455"/>
      <c r="DK19" s="456"/>
      <c r="DL19" s="457"/>
      <c r="DM19" s="458"/>
      <c r="DN19" s="457"/>
      <c r="DO19" s="459"/>
      <c r="DP19" s="460"/>
      <c r="DQ19" s="455"/>
      <c r="DR19" s="455"/>
      <c r="DS19" s="455"/>
      <c r="DT19" s="456"/>
      <c r="DU19" s="457"/>
      <c r="DV19" s="458"/>
      <c r="DW19" s="457"/>
      <c r="DX19" s="459"/>
      <c r="DY19" s="460"/>
      <c r="DZ19" s="455"/>
      <c r="EA19" s="455"/>
      <c r="EB19" s="455"/>
      <c r="EC19" s="456"/>
      <c r="ED19" s="457"/>
      <c r="EE19" s="458"/>
      <c r="EF19" s="457"/>
      <c r="EG19" s="459"/>
      <c r="EH19" s="460"/>
      <c r="EI19" s="455"/>
      <c r="EJ19" s="455"/>
      <c r="EK19" s="455"/>
      <c r="EL19" s="456"/>
      <c r="EM19" s="457"/>
      <c r="EN19" s="458"/>
      <c r="EO19" s="457"/>
      <c r="EP19" s="459"/>
      <c r="EQ19" s="460"/>
      <c r="ER19" s="455"/>
      <c r="ES19" s="455"/>
      <c r="ET19" s="455"/>
      <c r="EU19" s="456"/>
      <c r="EV19" s="457"/>
      <c r="EW19" s="458"/>
      <c r="EX19" s="457"/>
      <c r="EY19" s="459"/>
      <c r="EZ19" s="460"/>
      <c r="FA19" s="455"/>
      <c r="FB19" s="455"/>
      <c r="FC19" s="455"/>
      <c r="FD19" s="456"/>
      <c r="FE19" s="457"/>
      <c r="FF19" s="458"/>
      <c r="FG19" s="457"/>
      <c r="FH19" s="459"/>
      <c r="FI19" s="460"/>
      <c r="FJ19" s="455"/>
      <c r="FK19" s="455"/>
      <c r="FL19" s="455"/>
      <c r="FM19" s="456"/>
      <c r="FN19" s="457"/>
      <c r="FO19" s="458"/>
      <c r="FP19" s="457"/>
      <c r="FQ19" s="459"/>
      <c r="FR19" s="460"/>
      <c r="FS19" s="455"/>
      <c r="FT19" s="455"/>
      <c r="FU19" s="455"/>
      <c r="FV19" s="456"/>
      <c r="FW19" s="457"/>
      <c r="FX19" s="458"/>
      <c r="FY19" s="457"/>
      <c r="FZ19" s="459"/>
      <c r="GA19" s="460"/>
      <c r="GB19" s="455"/>
      <c r="GC19" s="455"/>
      <c r="GD19" s="455"/>
      <c r="GE19" s="456"/>
      <c r="GF19" s="457"/>
      <c r="GG19" s="458"/>
      <c r="GH19" s="457"/>
      <c r="GI19" s="459"/>
      <c r="GJ19" s="460"/>
      <c r="GK19" s="455"/>
      <c r="GL19" s="455"/>
      <c r="GM19" s="455"/>
      <c r="GN19" s="456"/>
      <c r="GO19" s="457"/>
      <c r="GP19" s="458"/>
      <c r="GQ19" s="457"/>
      <c r="GR19" s="459"/>
      <c r="GS19" s="460"/>
      <c r="GT19" s="462">
        <v>42468</v>
      </c>
      <c r="GU19" s="83">
        <v>19376</v>
      </c>
      <c r="GV19" s="103" t="s">
        <v>256</v>
      </c>
      <c r="GW19" s="103"/>
      <c r="GX19" s="593" t="s">
        <v>372</v>
      </c>
      <c r="GY19" s="154">
        <v>3944</v>
      </c>
      <c r="GZ19" s="77"/>
      <c r="HA19" s="77"/>
    </row>
    <row r="20" spans="1:209" ht="26.25" x14ac:dyDescent="0.25">
      <c r="B20" s="77"/>
      <c r="C20" s="77"/>
      <c r="D20" s="35"/>
      <c r="E20" s="36"/>
      <c r="F20" s="37"/>
      <c r="G20" s="38"/>
      <c r="H20" s="39"/>
      <c r="I20" s="40"/>
      <c r="J20" s="58" t="s">
        <v>119</v>
      </c>
      <c r="K20" s="78" t="s">
        <v>43</v>
      </c>
      <c r="L20" s="106">
        <v>23340</v>
      </c>
      <c r="M20" s="80">
        <v>42443</v>
      </c>
      <c r="N20" s="468" t="s">
        <v>309</v>
      </c>
      <c r="O20" s="107">
        <f>25045+3675</f>
        <v>28720</v>
      </c>
      <c r="P20" s="123">
        <f t="shared" ref="P20" si="2">O20-L20</f>
        <v>5380</v>
      </c>
      <c r="Q20" s="92">
        <v>21.8</v>
      </c>
      <c r="R20" s="92"/>
      <c r="S20" s="92"/>
      <c r="T20" s="39">
        <f t="shared" si="0"/>
        <v>626096</v>
      </c>
      <c r="U20" s="356" t="s">
        <v>53</v>
      </c>
      <c r="V20" s="453">
        <v>42467</v>
      </c>
      <c r="W20" s="467">
        <v>14812.5</v>
      </c>
      <c r="X20" s="455"/>
      <c r="Y20" s="456"/>
      <c r="Z20" s="457"/>
      <c r="AA20" s="458"/>
      <c r="AB20" s="457"/>
      <c r="AC20" s="459"/>
      <c r="AD20" s="460"/>
      <c r="AE20" s="455"/>
      <c r="AF20" s="455"/>
      <c r="AG20" s="455"/>
      <c r="AH20" s="456"/>
      <c r="AI20" s="457"/>
      <c r="AJ20" s="458"/>
      <c r="AK20" s="457"/>
      <c r="AL20" s="459"/>
      <c r="AM20" s="460"/>
      <c r="AN20" s="455"/>
      <c r="AO20" s="455"/>
      <c r="AP20" s="455"/>
      <c r="AQ20" s="456"/>
      <c r="AR20" s="457"/>
      <c r="AS20" s="458"/>
      <c r="AT20" s="457"/>
      <c r="AU20" s="459"/>
      <c r="AV20" s="460"/>
      <c r="AW20" s="455"/>
      <c r="AX20" s="455"/>
      <c r="AY20" s="455"/>
      <c r="AZ20" s="456"/>
      <c r="BA20" s="457"/>
      <c r="BB20" s="458"/>
      <c r="BC20" s="457"/>
      <c r="BD20" s="459"/>
      <c r="BE20" s="460"/>
      <c r="BF20" s="455"/>
      <c r="BG20" s="455"/>
      <c r="BH20" s="455"/>
      <c r="BI20" s="456"/>
      <c r="BJ20" s="457"/>
      <c r="BK20" s="458"/>
      <c r="BL20" s="457"/>
      <c r="BM20" s="459"/>
      <c r="BN20" s="460"/>
      <c r="BO20" s="455"/>
      <c r="BP20" s="455"/>
      <c r="BQ20" s="455"/>
      <c r="BR20" s="456"/>
      <c r="BS20" s="457"/>
      <c r="BT20" s="458"/>
      <c r="BU20" s="457"/>
      <c r="BV20" s="459"/>
      <c r="BW20" s="460"/>
      <c r="BX20" s="455"/>
      <c r="BY20" s="455"/>
      <c r="BZ20" s="455"/>
      <c r="CA20" s="456"/>
      <c r="CB20" s="457"/>
      <c r="CC20" s="458"/>
      <c r="CD20" s="457"/>
      <c r="CE20" s="459"/>
      <c r="CF20" s="460"/>
      <c r="CG20" s="455"/>
      <c r="CH20" s="455"/>
      <c r="CI20" s="455"/>
      <c r="CJ20" s="456"/>
      <c r="CK20" s="457"/>
      <c r="CL20" s="458"/>
      <c r="CM20" s="457"/>
      <c r="CN20" s="459"/>
      <c r="CO20" s="460"/>
      <c r="CP20" s="455"/>
      <c r="CQ20" s="455"/>
      <c r="CR20" s="455"/>
      <c r="CS20" s="456"/>
      <c r="CT20" s="457"/>
      <c r="CU20" s="458"/>
      <c r="CV20" s="457"/>
      <c r="CW20" s="459"/>
      <c r="CX20" s="460"/>
      <c r="CY20" s="455"/>
      <c r="CZ20" s="455"/>
      <c r="DA20" s="455"/>
      <c r="DB20" s="456"/>
      <c r="DC20" s="457"/>
      <c r="DD20" s="458"/>
      <c r="DE20" s="457"/>
      <c r="DF20" s="459"/>
      <c r="DG20" s="460"/>
      <c r="DH20" s="455"/>
      <c r="DI20" s="455"/>
      <c r="DJ20" s="455"/>
      <c r="DK20" s="456"/>
      <c r="DL20" s="457"/>
      <c r="DM20" s="458"/>
      <c r="DN20" s="457"/>
      <c r="DO20" s="459"/>
      <c r="DP20" s="460"/>
      <c r="DQ20" s="455"/>
      <c r="DR20" s="455"/>
      <c r="DS20" s="455"/>
      <c r="DT20" s="456"/>
      <c r="DU20" s="457"/>
      <c r="DV20" s="458"/>
      <c r="DW20" s="457"/>
      <c r="DX20" s="459"/>
      <c r="DY20" s="460"/>
      <c r="DZ20" s="455"/>
      <c r="EA20" s="455"/>
      <c r="EB20" s="455"/>
      <c r="EC20" s="456"/>
      <c r="ED20" s="457"/>
      <c r="EE20" s="458"/>
      <c r="EF20" s="457"/>
      <c r="EG20" s="459"/>
      <c r="EH20" s="460"/>
      <c r="EI20" s="455"/>
      <c r="EJ20" s="455"/>
      <c r="EK20" s="455"/>
      <c r="EL20" s="456"/>
      <c r="EM20" s="457"/>
      <c r="EN20" s="458"/>
      <c r="EO20" s="457"/>
      <c r="EP20" s="459"/>
      <c r="EQ20" s="460"/>
      <c r="ER20" s="455"/>
      <c r="ES20" s="455"/>
      <c r="ET20" s="455"/>
      <c r="EU20" s="456"/>
      <c r="EV20" s="457"/>
      <c r="EW20" s="458"/>
      <c r="EX20" s="457"/>
      <c r="EY20" s="459"/>
      <c r="EZ20" s="460"/>
      <c r="FA20" s="455"/>
      <c r="FB20" s="455"/>
      <c r="FC20" s="455"/>
      <c r="FD20" s="456"/>
      <c r="FE20" s="457"/>
      <c r="FF20" s="458"/>
      <c r="FG20" s="457"/>
      <c r="FH20" s="459"/>
      <c r="FI20" s="460"/>
      <c r="FJ20" s="455"/>
      <c r="FK20" s="455"/>
      <c r="FL20" s="455"/>
      <c r="FM20" s="456"/>
      <c r="FN20" s="457"/>
      <c r="FO20" s="458"/>
      <c r="FP20" s="457"/>
      <c r="FQ20" s="459"/>
      <c r="FR20" s="460"/>
      <c r="FS20" s="455"/>
      <c r="FT20" s="455"/>
      <c r="FU20" s="455"/>
      <c r="FV20" s="456"/>
      <c r="FW20" s="457"/>
      <c r="FX20" s="458"/>
      <c r="FY20" s="457"/>
      <c r="FZ20" s="459"/>
      <c r="GA20" s="460"/>
      <c r="GB20" s="455"/>
      <c r="GC20" s="455"/>
      <c r="GD20" s="455"/>
      <c r="GE20" s="456"/>
      <c r="GF20" s="457"/>
      <c r="GG20" s="458"/>
      <c r="GH20" s="457"/>
      <c r="GI20" s="459"/>
      <c r="GJ20" s="460"/>
      <c r="GK20" s="455"/>
      <c r="GL20" s="455"/>
      <c r="GM20" s="455"/>
      <c r="GN20" s="456"/>
      <c r="GO20" s="457"/>
      <c r="GP20" s="458"/>
      <c r="GQ20" s="457"/>
      <c r="GR20" s="459"/>
      <c r="GS20" s="460"/>
      <c r="GT20" s="462">
        <v>42468</v>
      </c>
      <c r="GU20" s="83">
        <v>19376</v>
      </c>
      <c r="GV20" s="103" t="s">
        <v>257</v>
      </c>
      <c r="GW20" s="103"/>
      <c r="GX20" s="592" t="s">
        <v>372</v>
      </c>
      <c r="GY20" s="154">
        <v>3944</v>
      </c>
      <c r="GZ20" s="77"/>
      <c r="HA20" s="77"/>
    </row>
    <row r="21" spans="1:209" ht="24.75" x14ac:dyDescent="0.25">
      <c r="B21" s="77"/>
      <c r="C21" s="77"/>
      <c r="D21" s="35"/>
      <c r="E21" s="36"/>
      <c r="F21" s="37"/>
      <c r="G21" s="38"/>
      <c r="H21" s="39"/>
      <c r="I21" s="40"/>
      <c r="J21" s="58" t="s">
        <v>119</v>
      </c>
      <c r="K21" s="78" t="s">
        <v>203</v>
      </c>
      <c r="L21" s="106"/>
      <c r="M21" s="80">
        <v>42444</v>
      </c>
      <c r="N21" s="468" t="s">
        <v>307</v>
      </c>
      <c r="O21" s="107">
        <v>3750</v>
      </c>
      <c r="P21" s="123">
        <f>O21-L21</f>
        <v>3750</v>
      </c>
      <c r="Q21" s="129">
        <v>21.8</v>
      </c>
      <c r="R21" s="92"/>
      <c r="S21" s="408"/>
      <c r="T21" s="39">
        <f t="shared" si="0"/>
        <v>81750</v>
      </c>
      <c r="U21" s="370" t="s">
        <v>53</v>
      </c>
      <c r="V21" s="564">
        <v>42468</v>
      </c>
      <c r="W21" s="565">
        <v>2014.5</v>
      </c>
      <c r="X21" s="566"/>
      <c r="Y21" s="567"/>
      <c r="Z21" s="568"/>
      <c r="AA21" s="569"/>
      <c r="AB21" s="568"/>
      <c r="AC21" s="570"/>
      <c r="AD21" s="571"/>
      <c r="AE21" s="566"/>
      <c r="AF21" s="566"/>
      <c r="AG21" s="566"/>
      <c r="AH21" s="567"/>
      <c r="AI21" s="568"/>
      <c r="AJ21" s="569"/>
      <c r="AK21" s="568"/>
      <c r="AL21" s="570"/>
      <c r="AM21" s="571"/>
      <c r="AN21" s="566"/>
      <c r="AO21" s="566"/>
      <c r="AP21" s="566"/>
      <c r="AQ21" s="567"/>
      <c r="AR21" s="568"/>
      <c r="AS21" s="569"/>
      <c r="AT21" s="568"/>
      <c r="AU21" s="570"/>
      <c r="AV21" s="571"/>
      <c r="AW21" s="566"/>
      <c r="AX21" s="566"/>
      <c r="AY21" s="566"/>
      <c r="AZ21" s="567"/>
      <c r="BA21" s="568"/>
      <c r="BB21" s="569"/>
      <c r="BC21" s="568"/>
      <c r="BD21" s="570"/>
      <c r="BE21" s="571"/>
      <c r="BF21" s="566"/>
      <c r="BG21" s="566"/>
      <c r="BH21" s="566"/>
      <c r="BI21" s="567"/>
      <c r="BJ21" s="568"/>
      <c r="BK21" s="569"/>
      <c r="BL21" s="568"/>
      <c r="BM21" s="570"/>
      <c r="BN21" s="571"/>
      <c r="BO21" s="566"/>
      <c r="BP21" s="566"/>
      <c r="BQ21" s="566"/>
      <c r="BR21" s="567"/>
      <c r="BS21" s="568"/>
      <c r="BT21" s="569"/>
      <c r="BU21" s="568"/>
      <c r="BV21" s="570"/>
      <c r="BW21" s="571"/>
      <c r="BX21" s="566"/>
      <c r="BY21" s="566"/>
      <c r="BZ21" s="566"/>
      <c r="CA21" s="567"/>
      <c r="CB21" s="568"/>
      <c r="CC21" s="569"/>
      <c r="CD21" s="568"/>
      <c r="CE21" s="570"/>
      <c r="CF21" s="571"/>
      <c r="CG21" s="566"/>
      <c r="CH21" s="566"/>
      <c r="CI21" s="566"/>
      <c r="CJ21" s="567"/>
      <c r="CK21" s="568"/>
      <c r="CL21" s="569"/>
      <c r="CM21" s="568"/>
      <c r="CN21" s="570"/>
      <c r="CO21" s="571"/>
      <c r="CP21" s="566"/>
      <c r="CQ21" s="566"/>
      <c r="CR21" s="566"/>
      <c r="CS21" s="567"/>
      <c r="CT21" s="568"/>
      <c r="CU21" s="569"/>
      <c r="CV21" s="568"/>
      <c r="CW21" s="570"/>
      <c r="CX21" s="571"/>
      <c r="CY21" s="566"/>
      <c r="CZ21" s="566"/>
      <c r="DA21" s="566"/>
      <c r="DB21" s="567"/>
      <c r="DC21" s="568"/>
      <c r="DD21" s="569"/>
      <c r="DE21" s="568"/>
      <c r="DF21" s="570"/>
      <c r="DG21" s="571"/>
      <c r="DH21" s="566"/>
      <c r="DI21" s="566"/>
      <c r="DJ21" s="566"/>
      <c r="DK21" s="567"/>
      <c r="DL21" s="568"/>
      <c r="DM21" s="569"/>
      <c r="DN21" s="568"/>
      <c r="DO21" s="570"/>
      <c r="DP21" s="571"/>
      <c r="DQ21" s="566"/>
      <c r="DR21" s="566"/>
      <c r="DS21" s="566"/>
      <c r="DT21" s="567"/>
      <c r="DU21" s="568"/>
      <c r="DV21" s="569"/>
      <c r="DW21" s="568"/>
      <c r="DX21" s="570"/>
      <c r="DY21" s="571"/>
      <c r="DZ21" s="566"/>
      <c r="EA21" s="566"/>
      <c r="EB21" s="566"/>
      <c r="EC21" s="567"/>
      <c r="ED21" s="568"/>
      <c r="EE21" s="569"/>
      <c r="EF21" s="568"/>
      <c r="EG21" s="570"/>
      <c r="EH21" s="571"/>
      <c r="EI21" s="566"/>
      <c r="EJ21" s="566"/>
      <c r="EK21" s="566"/>
      <c r="EL21" s="567"/>
      <c r="EM21" s="568"/>
      <c r="EN21" s="569"/>
      <c r="EO21" s="568"/>
      <c r="EP21" s="570"/>
      <c r="EQ21" s="571"/>
      <c r="ER21" s="566"/>
      <c r="ES21" s="566"/>
      <c r="ET21" s="566"/>
      <c r="EU21" s="567"/>
      <c r="EV21" s="568"/>
      <c r="EW21" s="569"/>
      <c r="EX21" s="568"/>
      <c r="EY21" s="570"/>
      <c r="EZ21" s="571"/>
      <c r="FA21" s="566"/>
      <c r="FB21" s="566"/>
      <c r="FC21" s="566"/>
      <c r="FD21" s="567"/>
      <c r="FE21" s="568"/>
      <c r="FF21" s="569"/>
      <c r="FG21" s="568"/>
      <c r="FH21" s="570"/>
      <c r="FI21" s="571"/>
      <c r="FJ21" s="566"/>
      <c r="FK21" s="566"/>
      <c r="FL21" s="566"/>
      <c r="FM21" s="567"/>
      <c r="FN21" s="568"/>
      <c r="FO21" s="569"/>
      <c r="FP21" s="568"/>
      <c r="FQ21" s="570"/>
      <c r="FR21" s="571"/>
      <c r="FS21" s="566"/>
      <c r="FT21" s="566"/>
      <c r="FU21" s="566"/>
      <c r="FV21" s="567"/>
      <c r="FW21" s="568"/>
      <c r="FX21" s="569"/>
      <c r="FY21" s="568"/>
      <c r="FZ21" s="570"/>
      <c r="GA21" s="571"/>
      <c r="GB21" s="566"/>
      <c r="GC21" s="566"/>
      <c r="GD21" s="566"/>
      <c r="GE21" s="567"/>
      <c r="GF21" s="568"/>
      <c r="GG21" s="569"/>
      <c r="GH21" s="568"/>
      <c r="GI21" s="570"/>
      <c r="GJ21" s="571"/>
      <c r="GK21" s="566"/>
      <c r="GL21" s="566"/>
      <c r="GM21" s="566"/>
      <c r="GN21" s="567"/>
      <c r="GO21" s="568"/>
      <c r="GP21" s="569"/>
      <c r="GQ21" s="568"/>
      <c r="GR21" s="570"/>
      <c r="GS21" s="571"/>
      <c r="GT21" s="572">
        <v>42468</v>
      </c>
      <c r="GU21" s="83">
        <f>11200+8884.96</f>
        <v>20084.96</v>
      </c>
      <c r="GV21" s="124" t="s">
        <v>239</v>
      </c>
      <c r="GW21" s="103"/>
      <c r="GX21" s="592" t="s">
        <v>373</v>
      </c>
      <c r="GY21" s="154">
        <v>0</v>
      </c>
      <c r="GZ21" s="77"/>
      <c r="HA21" s="77"/>
    </row>
    <row r="22" spans="1:209" x14ac:dyDescent="0.25">
      <c r="B22" s="77"/>
      <c r="C22" s="77"/>
      <c r="D22" s="35"/>
      <c r="E22" s="36"/>
      <c r="F22" s="37"/>
      <c r="G22" s="38"/>
      <c r="H22" s="39"/>
      <c r="I22" s="40"/>
      <c r="J22" s="58" t="s">
        <v>121</v>
      </c>
      <c r="K22" s="78" t="s">
        <v>204</v>
      </c>
      <c r="L22" s="106">
        <v>22310</v>
      </c>
      <c r="M22" s="80">
        <v>42444</v>
      </c>
      <c r="N22" s="348" t="s">
        <v>306</v>
      </c>
      <c r="O22" s="107">
        <v>24165</v>
      </c>
      <c r="P22" s="123">
        <f>O22-L22</f>
        <v>1855</v>
      </c>
      <c r="Q22" s="129">
        <v>21.8</v>
      </c>
      <c r="R22" s="129"/>
      <c r="S22" s="93"/>
      <c r="T22" s="39">
        <f t="shared" si="0"/>
        <v>526797</v>
      </c>
      <c r="U22" s="356" t="s">
        <v>53</v>
      </c>
      <c r="V22" s="453">
        <v>42467</v>
      </c>
      <c r="W22" s="435">
        <v>12798</v>
      </c>
      <c r="X22" s="424"/>
      <c r="Y22" s="425"/>
      <c r="Z22" s="426"/>
      <c r="AA22" s="427"/>
      <c r="AB22" s="426"/>
      <c r="AC22" s="428"/>
      <c r="AD22" s="429"/>
      <c r="AE22" s="424"/>
      <c r="AF22" s="424"/>
      <c r="AG22" s="424"/>
      <c r="AH22" s="425"/>
      <c r="AI22" s="426"/>
      <c r="AJ22" s="427"/>
      <c r="AK22" s="426"/>
      <c r="AL22" s="428"/>
      <c r="AM22" s="429"/>
      <c r="AN22" s="424"/>
      <c r="AO22" s="424"/>
      <c r="AP22" s="424"/>
      <c r="AQ22" s="425"/>
      <c r="AR22" s="426"/>
      <c r="AS22" s="427"/>
      <c r="AT22" s="426"/>
      <c r="AU22" s="428"/>
      <c r="AV22" s="429"/>
      <c r="AW22" s="424"/>
      <c r="AX22" s="424"/>
      <c r="AY22" s="424"/>
      <c r="AZ22" s="425"/>
      <c r="BA22" s="426"/>
      <c r="BB22" s="427"/>
      <c r="BC22" s="426"/>
      <c r="BD22" s="428"/>
      <c r="BE22" s="429"/>
      <c r="BF22" s="424"/>
      <c r="BG22" s="424"/>
      <c r="BH22" s="424"/>
      <c r="BI22" s="425"/>
      <c r="BJ22" s="426"/>
      <c r="BK22" s="427"/>
      <c r="BL22" s="426"/>
      <c r="BM22" s="428"/>
      <c r="BN22" s="429"/>
      <c r="BO22" s="424"/>
      <c r="BP22" s="424"/>
      <c r="BQ22" s="424"/>
      <c r="BR22" s="425"/>
      <c r="BS22" s="426"/>
      <c r="BT22" s="427"/>
      <c r="BU22" s="426"/>
      <c r="BV22" s="428"/>
      <c r="BW22" s="429"/>
      <c r="BX22" s="424"/>
      <c r="BY22" s="424"/>
      <c r="BZ22" s="424"/>
      <c r="CA22" s="425"/>
      <c r="CB22" s="426"/>
      <c r="CC22" s="427"/>
      <c r="CD22" s="426"/>
      <c r="CE22" s="428"/>
      <c r="CF22" s="429"/>
      <c r="CG22" s="424"/>
      <c r="CH22" s="424"/>
      <c r="CI22" s="424"/>
      <c r="CJ22" s="425"/>
      <c r="CK22" s="426"/>
      <c r="CL22" s="427"/>
      <c r="CM22" s="426"/>
      <c r="CN22" s="428"/>
      <c r="CO22" s="429"/>
      <c r="CP22" s="424"/>
      <c r="CQ22" s="424"/>
      <c r="CR22" s="424"/>
      <c r="CS22" s="425"/>
      <c r="CT22" s="426"/>
      <c r="CU22" s="427"/>
      <c r="CV22" s="426"/>
      <c r="CW22" s="428"/>
      <c r="CX22" s="429"/>
      <c r="CY22" s="424"/>
      <c r="CZ22" s="424"/>
      <c r="DA22" s="424"/>
      <c r="DB22" s="425"/>
      <c r="DC22" s="426"/>
      <c r="DD22" s="427"/>
      <c r="DE22" s="426"/>
      <c r="DF22" s="428"/>
      <c r="DG22" s="429"/>
      <c r="DH22" s="424"/>
      <c r="DI22" s="424"/>
      <c r="DJ22" s="424"/>
      <c r="DK22" s="425"/>
      <c r="DL22" s="426"/>
      <c r="DM22" s="427"/>
      <c r="DN22" s="426"/>
      <c r="DO22" s="428"/>
      <c r="DP22" s="429"/>
      <c r="DQ22" s="424"/>
      <c r="DR22" s="424"/>
      <c r="DS22" s="424"/>
      <c r="DT22" s="425"/>
      <c r="DU22" s="426"/>
      <c r="DV22" s="427"/>
      <c r="DW22" s="426"/>
      <c r="DX22" s="428"/>
      <c r="DY22" s="429"/>
      <c r="DZ22" s="424"/>
      <c r="EA22" s="424"/>
      <c r="EB22" s="424"/>
      <c r="EC22" s="425"/>
      <c r="ED22" s="426"/>
      <c r="EE22" s="427"/>
      <c r="EF22" s="426"/>
      <c r="EG22" s="428"/>
      <c r="EH22" s="429"/>
      <c r="EI22" s="424"/>
      <c r="EJ22" s="424"/>
      <c r="EK22" s="424"/>
      <c r="EL22" s="425"/>
      <c r="EM22" s="426"/>
      <c r="EN22" s="427"/>
      <c r="EO22" s="426"/>
      <c r="EP22" s="428"/>
      <c r="EQ22" s="429"/>
      <c r="ER22" s="424"/>
      <c r="ES22" s="424"/>
      <c r="ET22" s="424"/>
      <c r="EU22" s="425"/>
      <c r="EV22" s="426"/>
      <c r="EW22" s="427"/>
      <c r="EX22" s="426"/>
      <c r="EY22" s="428"/>
      <c r="EZ22" s="429"/>
      <c r="FA22" s="424"/>
      <c r="FB22" s="424"/>
      <c r="FC22" s="424"/>
      <c r="FD22" s="425"/>
      <c r="FE22" s="426"/>
      <c r="FF22" s="427"/>
      <c r="FG22" s="426"/>
      <c r="FH22" s="428"/>
      <c r="FI22" s="429"/>
      <c r="FJ22" s="424"/>
      <c r="FK22" s="424"/>
      <c r="FL22" s="424"/>
      <c r="FM22" s="425"/>
      <c r="FN22" s="426"/>
      <c r="FO22" s="427"/>
      <c r="FP22" s="426"/>
      <c r="FQ22" s="428"/>
      <c r="FR22" s="429"/>
      <c r="FS22" s="424"/>
      <c r="FT22" s="424"/>
      <c r="FU22" s="424"/>
      <c r="FV22" s="425"/>
      <c r="FW22" s="426"/>
      <c r="FX22" s="427"/>
      <c r="FY22" s="426"/>
      <c r="FZ22" s="428"/>
      <c r="GA22" s="429"/>
      <c r="GB22" s="424"/>
      <c r="GC22" s="424"/>
      <c r="GD22" s="424"/>
      <c r="GE22" s="425"/>
      <c r="GF22" s="426"/>
      <c r="GG22" s="427"/>
      <c r="GH22" s="426"/>
      <c r="GI22" s="428"/>
      <c r="GJ22" s="429"/>
      <c r="GK22" s="424"/>
      <c r="GL22" s="424"/>
      <c r="GM22" s="424"/>
      <c r="GN22" s="425"/>
      <c r="GO22" s="426"/>
      <c r="GP22" s="427"/>
      <c r="GQ22" s="426"/>
      <c r="GR22" s="428"/>
      <c r="GS22" s="429"/>
      <c r="GT22" s="431">
        <v>42467</v>
      </c>
      <c r="GU22" s="83">
        <v>2635</v>
      </c>
      <c r="GV22" s="103" t="s">
        <v>258</v>
      </c>
      <c r="GW22" s="103"/>
      <c r="GX22" s="592" t="s">
        <v>372</v>
      </c>
      <c r="GY22" s="154">
        <v>3944</v>
      </c>
      <c r="GZ22" s="77"/>
      <c r="HA22" s="77"/>
    </row>
    <row r="23" spans="1:209" x14ac:dyDescent="0.25">
      <c r="B23" s="77"/>
      <c r="C23" s="77"/>
      <c r="D23" s="35"/>
      <c r="E23" s="36"/>
      <c r="F23" s="37"/>
      <c r="G23" s="38"/>
      <c r="H23" s="39"/>
      <c r="I23" s="40"/>
      <c r="J23" s="446" t="s">
        <v>32</v>
      </c>
      <c r="K23" s="78" t="s">
        <v>202</v>
      </c>
      <c r="L23" s="106">
        <v>23880</v>
      </c>
      <c r="M23" s="80">
        <v>42445</v>
      </c>
      <c r="N23" s="81" t="s">
        <v>243</v>
      </c>
      <c r="O23" s="107">
        <v>23880</v>
      </c>
      <c r="P23" s="123">
        <f>O23-L23</f>
        <v>0</v>
      </c>
      <c r="Q23" s="92">
        <v>21</v>
      </c>
      <c r="R23" s="132"/>
      <c r="S23" s="129"/>
      <c r="T23" s="39">
        <f t="shared" si="0"/>
        <v>501480</v>
      </c>
      <c r="U23" s="554" t="s">
        <v>53</v>
      </c>
      <c r="V23" s="555">
        <v>42446</v>
      </c>
      <c r="W23" s="553">
        <v>25186</v>
      </c>
      <c r="X23" s="546"/>
      <c r="Y23" s="547"/>
      <c r="Z23" s="548"/>
      <c r="AA23" s="549"/>
      <c r="AB23" s="548"/>
      <c r="AC23" s="550"/>
      <c r="AD23" s="551"/>
      <c r="AE23" s="546"/>
      <c r="AF23" s="546"/>
      <c r="AG23" s="546"/>
      <c r="AH23" s="547"/>
      <c r="AI23" s="548"/>
      <c r="AJ23" s="549"/>
      <c r="AK23" s="548"/>
      <c r="AL23" s="550"/>
      <c r="AM23" s="551"/>
      <c r="AN23" s="546"/>
      <c r="AO23" s="546"/>
      <c r="AP23" s="546"/>
      <c r="AQ23" s="547"/>
      <c r="AR23" s="548"/>
      <c r="AS23" s="549"/>
      <c r="AT23" s="548"/>
      <c r="AU23" s="550"/>
      <c r="AV23" s="551"/>
      <c r="AW23" s="546"/>
      <c r="AX23" s="546"/>
      <c r="AY23" s="546"/>
      <c r="AZ23" s="547"/>
      <c r="BA23" s="548"/>
      <c r="BB23" s="549"/>
      <c r="BC23" s="548"/>
      <c r="BD23" s="550"/>
      <c r="BE23" s="551"/>
      <c r="BF23" s="546"/>
      <c r="BG23" s="546"/>
      <c r="BH23" s="546"/>
      <c r="BI23" s="547"/>
      <c r="BJ23" s="548"/>
      <c r="BK23" s="549"/>
      <c r="BL23" s="548"/>
      <c r="BM23" s="550"/>
      <c r="BN23" s="551"/>
      <c r="BO23" s="546"/>
      <c r="BP23" s="546"/>
      <c r="BQ23" s="546"/>
      <c r="BR23" s="547"/>
      <c r="BS23" s="548"/>
      <c r="BT23" s="549"/>
      <c r="BU23" s="548"/>
      <c r="BV23" s="550"/>
      <c r="BW23" s="551"/>
      <c r="BX23" s="546"/>
      <c r="BY23" s="546"/>
      <c r="BZ23" s="546"/>
      <c r="CA23" s="547"/>
      <c r="CB23" s="548"/>
      <c r="CC23" s="549"/>
      <c r="CD23" s="548"/>
      <c r="CE23" s="550"/>
      <c r="CF23" s="551"/>
      <c r="CG23" s="546"/>
      <c r="CH23" s="546"/>
      <c r="CI23" s="546"/>
      <c r="CJ23" s="547"/>
      <c r="CK23" s="548"/>
      <c r="CL23" s="549"/>
      <c r="CM23" s="548"/>
      <c r="CN23" s="550"/>
      <c r="CO23" s="551"/>
      <c r="CP23" s="546"/>
      <c r="CQ23" s="546"/>
      <c r="CR23" s="546"/>
      <c r="CS23" s="547"/>
      <c r="CT23" s="548"/>
      <c r="CU23" s="549"/>
      <c r="CV23" s="548"/>
      <c r="CW23" s="550"/>
      <c r="CX23" s="551"/>
      <c r="CY23" s="546"/>
      <c r="CZ23" s="546"/>
      <c r="DA23" s="546"/>
      <c r="DB23" s="547"/>
      <c r="DC23" s="548"/>
      <c r="DD23" s="549"/>
      <c r="DE23" s="548"/>
      <c r="DF23" s="550"/>
      <c r="DG23" s="551"/>
      <c r="DH23" s="546"/>
      <c r="DI23" s="546"/>
      <c r="DJ23" s="546"/>
      <c r="DK23" s="547"/>
      <c r="DL23" s="548"/>
      <c r="DM23" s="549"/>
      <c r="DN23" s="548"/>
      <c r="DO23" s="550"/>
      <c r="DP23" s="551"/>
      <c r="DQ23" s="546"/>
      <c r="DR23" s="546"/>
      <c r="DS23" s="546"/>
      <c r="DT23" s="547"/>
      <c r="DU23" s="548"/>
      <c r="DV23" s="549"/>
      <c r="DW23" s="548"/>
      <c r="DX23" s="550"/>
      <c r="DY23" s="551"/>
      <c r="DZ23" s="546"/>
      <c r="EA23" s="546"/>
      <c r="EB23" s="546"/>
      <c r="EC23" s="547"/>
      <c r="ED23" s="548"/>
      <c r="EE23" s="549"/>
      <c r="EF23" s="548"/>
      <c r="EG23" s="550"/>
      <c r="EH23" s="551"/>
      <c r="EI23" s="546"/>
      <c r="EJ23" s="546"/>
      <c r="EK23" s="546"/>
      <c r="EL23" s="547"/>
      <c r="EM23" s="548"/>
      <c r="EN23" s="549"/>
      <c r="EO23" s="548"/>
      <c r="EP23" s="550"/>
      <c r="EQ23" s="551"/>
      <c r="ER23" s="546"/>
      <c r="ES23" s="546"/>
      <c r="ET23" s="546"/>
      <c r="EU23" s="547"/>
      <c r="EV23" s="548"/>
      <c r="EW23" s="549"/>
      <c r="EX23" s="548"/>
      <c r="EY23" s="550"/>
      <c r="EZ23" s="551"/>
      <c r="FA23" s="546"/>
      <c r="FB23" s="546"/>
      <c r="FC23" s="546"/>
      <c r="FD23" s="547"/>
      <c r="FE23" s="548"/>
      <c r="FF23" s="549"/>
      <c r="FG23" s="548"/>
      <c r="FH23" s="550"/>
      <c r="FI23" s="551"/>
      <c r="FJ23" s="546"/>
      <c r="FK23" s="546"/>
      <c r="FL23" s="546"/>
      <c r="FM23" s="547"/>
      <c r="FN23" s="548"/>
      <c r="FO23" s="549"/>
      <c r="FP23" s="548"/>
      <c r="FQ23" s="550"/>
      <c r="FR23" s="551"/>
      <c r="FS23" s="546"/>
      <c r="FT23" s="546"/>
      <c r="FU23" s="546"/>
      <c r="FV23" s="547"/>
      <c r="FW23" s="548"/>
      <c r="FX23" s="549"/>
      <c r="FY23" s="548"/>
      <c r="FZ23" s="550"/>
      <c r="GA23" s="551"/>
      <c r="GB23" s="546"/>
      <c r="GC23" s="546"/>
      <c r="GD23" s="546"/>
      <c r="GE23" s="547"/>
      <c r="GF23" s="548"/>
      <c r="GG23" s="549"/>
      <c r="GH23" s="548"/>
      <c r="GI23" s="550"/>
      <c r="GJ23" s="551"/>
      <c r="GK23" s="546"/>
      <c r="GL23" s="546"/>
      <c r="GM23" s="546"/>
      <c r="GN23" s="547"/>
      <c r="GO23" s="548"/>
      <c r="GP23" s="549"/>
      <c r="GQ23" s="548"/>
      <c r="GR23" s="550"/>
      <c r="GS23" s="551"/>
      <c r="GT23" s="552">
        <v>42445</v>
      </c>
      <c r="GU23" s="83">
        <v>16741</v>
      </c>
      <c r="GV23" s="103" t="s">
        <v>258</v>
      </c>
      <c r="GW23" s="103"/>
      <c r="GX23" s="590"/>
      <c r="GY23" s="105"/>
      <c r="GZ23" s="77"/>
      <c r="HA23" s="77"/>
    </row>
    <row r="24" spans="1:209" x14ac:dyDescent="0.25">
      <c r="A24"/>
      <c r="B24" s="77"/>
      <c r="C24" s="77"/>
      <c r="D24" s="35"/>
      <c r="E24" s="36"/>
      <c r="F24" s="37"/>
      <c r="G24" s="38"/>
      <c r="H24" s="39"/>
      <c r="I24" s="40"/>
      <c r="J24" s="58" t="s">
        <v>119</v>
      </c>
      <c r="K24" s="78" t="s">
        <v>42</v>
      </c>
      <c r="L24" s="106">
        <v>12160</v>
      </c>
      <c r="M24" s="80">
        <v>42446</v>
      </c>
      <c r="N24" s="348" t="s">
        <v>311</v>
      </c>
      <c r="O24" s="107">
        <v>13315</v>
      </c>
      <c r="P24" s="123">
        <f t="shared" si="1"/>
        <v>1155</v>
      </c>
      <c r="Q24" s="134">
        <v>21.8</v>
      </c>
      <c r="R24" s="135"/>
      <c r="S24" s="135"/>
      <c r="T24" s="39">
        <f t="shared" si="0"/>
        <v>290267</v>
      </c>
      <c r="U24" s="356" t="s">
        <v>53</v>
      </c>
      <c r="V24" s="453">
        <v>42471</v>
      </c>
      <c r="W24" s="481">
        <v>7702.5</v>
      </c>
      <c r="X24" s="475"/>
      <c r="Y24" s="476"/>
      <c r="Z24" s="477"/>
      <c r="AA24" s="478"/>
      <c r="AB24" s="477"/>
      <c r="AC24" s="479"/>
      <c r="AD24" s="480"/>
      <c r="AE24" s="475"/>
      <c r="AF24" s="475"/>
      <c r="AG24" s="475"/>
      <c r="AH24" s="476"/>
      <c r="AI24" s="477"/>
      <c r="AJ24" s="478"/>
      <c r="AK24" s="477"/>
      <c r="AL24" s="479"/>
      <c r="AM24" s="480"/>
      <c r="AN24" s="475"/>
      <c r="AO24" s="475"/>
      <c r="AP24" s="475"/>
      <c r="AQ24" s="476"/>
      <c r="AR24" s="477"/>
      <c r="AS24" s="478"/>
      <c r="AT24" s="477"/>
      <c r="AU24" s="479"/>
      <c r="AV24" s="480"/>
      <c r="AW24" s="475"/>
      <c r="AX24" s="475"/>
      <c r="AY24" s="475"/>
      <c r="AZ24" s="476"/>
      <c r="BA24" s="477"/>
      <c r="BB24" s="478"/>
      <c r="BC24" s="477"/>
      <c r="BD24" s="479"/>
      <c r="BE24" s="480"/>
      <c r="BF24" s="475"/>
      <c r="BG24" s="475"/>
      <c r="BH24" s="475"/>
      <c r="BI24" s="476"/>
      <c r="BJ24" s="477"/>
      <c r="BK24" s="478"/>
      <c r="BL24" s="477"/>
      <c r="BM24" s="479"/>
      <c r="BN24" s="480"/>
      <c r="BO24" s="475"/>
      <c r="BP24" s="475"/>
      <c r="BQ24" s="475"/>
      <c r="BR24" s="476"/>
      <c r="BS24" s="477"/>
      <c r="BT24" s="478"/>
      <c r="BU24" s="477"/>
      <c r="BV24" s="479"/>
      <c r="BW24" s="480"/>
      <c r="BX24" s="475"/>
      <c r="BY24" s="475"/>
      <c r="BZ24" s="475"/>
      <c r="CA24" s="476"/>
      <c r="CB24" s="477"/>
      <c r="CC24" s="478"/>
      <c r="CD24" s="477"/>
      <c r="CE24" s="479"/>
      <c r="CF24" s="480"/>
      <c r="CG24" s="475"/>
      <c r="CH24" s="475"/>
      <c r="CI24" s="475"/>
      <c r="CJ24" s="476"/>
      <c r="CK24" s="477"/>
      <c r="CL24" s="478"/>
      <c r="CM24" s="477"/>
      <c r="CN24" s="479"/>
      <c r="CO24" s="480"/>
      <c r="CP24" s="475"/>
      <c r="CQ24" s="475"/>
      <c r="CR24" s="475"/>
      <c r="CS24" s="476"/>
      <c r="CT24" s="477"/>
      <c r="CU24" s="478"/>
      <c r="CV24" s="477"/>
      <c r="CW24" s="479"/>
      <c r="CX24" s="480"/>
      <c r="CY24" s="475"/>
      <c r="CZ24" s="475"/>
      <c r="DA24" s="475"/>
      <c r="DB24" s="476"/>
      <c r="DC24" s="477"/>
      <c r="DD24" s="478"/>
      <c r="DE24" s="477"/>
      <c r="DF24" s="479"/>
      <c r="DG24" s="480"/>
      <c r="DH24" s="475"/>
      <c r="DI24" s="475"/>
      <c r="DJ24" s="475"/>
      <c r="DK24" s="476"/>
      <c r="DL24" s="477"/>
      <c r="DM24" s="478"/>
      <c r="DN24" s="477"/>
      <c r="DO24" s="479"/>
      <c r="DP24" s="480"/>
      <c r="DQ24" s="475"/>
      <c r="DR24" s="475"/>
      <c r="DS24" s="475"/>
      <c r="DT24" s="476"/>
      <c r="DU24" s="477"/>
      <c r="DV24" s="478"/>
      <c r="DW24" s="477"/>
      <c r="DX24" s="479"/>
      <c r="DY24" s="480"/>
      <c r="DZ24" s="475"/>
      <c r="EA24" s="475"/>
      <c r="EB24" s="475"/>
      <c r="EC24" s="476"/>
      <c r="ED24" s="477"/>
      <c r="EE24" s="478"/>
      <c r="EF24" s="477"/>
      <c r="EG24" s="479"/>
      <c r="EH24" s="480"/>
      <c r="EI24" s="475"/>
      <c r="EJ24" s="475"/>
      <c r="EK24" s="475"/>
      <c r="EL24" s="476"/>
      <c r="EM24" s="477"/>
      <c r="EN24" s="478"/>
      <c r="EO24" s="477"/>
      <c r="EP24" s="479"/>
      <c r="EQ24" s="480"/>
      <c r="ER24" s="475"/>
      <c r="ES24" s="475"/>
      <c r="ET24" s="475"/>
      <c r="EU24" s="476"/>
      <c r="EV24" s="477"/>
      <c r="EW24" s="478"/>
      <c r="EX24" s="477"/>
      <c r="EY24" s="479"/>
      <c r="EZ24" s="480"/>
      <c r="FA24" s="475"/>
      <c r="FB24" s="475"/>
      <c r="FC24" s="475"/>
      <c r="FD24" s="476"/>
      <c r="FE24" s="477"/>
      <c r="FF24" s="478"/>
      <c r="FG24" s="477"/>
      <c r="FH24" s="479"/>
      <c r="FI24" s="480"/>
      <c r="FJ24" s="475"/>
      <c r="FK24" s="475"/>
      <c r="FL24" s="475"/>
      <c r="FM24" s="476"/>
      <c r="FN24" s="477"/>
      <c r="FO24" s="478"/>
      <c r="FP24" s="477"/>
      <c r="FQ24" s="479"/>
      <c r="FR24" s="480"/>
      <c r="FS24" s="475"/>
      <c r="FT24" s="475"/>
      <c r="FU24" s="475"/>
      <c r="FV24" s="476"/>
      <c r="FW24" s="477"/>
      <c r="FX24" s="478"/>
      <c r="FY24" s="477"/>
      <c r="FZ24" s="479"/>
      <c r="GA24" s="480"/>
      <c r="GB24" s="475"/>
      <c r="GC24" s="475"/>
      <c r="GD24" s="475"/>
      <c r="GE24" s="476"/>
      <c r="GF24" s="477"/>
      <c r="GG24" s="478"/>
      <c r="GH24" s="477"/>
      <c r="GI24" s="479"/>
      <c r="GJ24" s="480"/>
      <c r="GK24" s="475"/>
      <c r="GL24" s="475"/>
      <c r="GM24" s="475"/>
      <c r="GN24" s="476"/>
      <c r="GO24" s="477"/>
      <c r="GP24" s="478"/>
      <c r="GQ24" s="477"/>
      <c r="GR24" s="479"/>
      <c r="GS24" s="480"/>
      <c r="GT24" s="482">
        <v>42468</v>
      </c>
      <c r="GU24" s="83">
        <v>15232</v>
      </c>
      <c r="GV24" s="103" t="s">
        <v>260</v>
      </c>
      <c r="GW24" s="103"/>
      <c r="GX24" s="590" t="s">
        <v>376</v>
      </c>
      <c r="GY24" s="105">
        <v>2088</v>
      </c>
      <c r="GZ24" s="77"/>
      <c r="HA24" s="77"/>
    </row>
    <row r="25" spans="1:209" x14ac:dyDescent="0.25">
      <c r="A25"/>
      <c r="B25" s="77"/>
      <c r="C25" s="77"/>
      <c r="D25" s="35"/>
      <c r="E25" s="36"/>
      <c r="F25" s="37"/>
      <c r="G25" s="38"/>
      <c r="H25" s="39"/>
      <c r="I25" s="40"/>
      <c r="J25" s="58" t="s">
        <v>119</v>
      </c>
      <c r="K25" s="78" t="s">
        <v>47</v>
      </c>
      <c r="L25" s="106">
        <v>18560</v>
      </c>
      <c r="M25" s="80">
        <v>42446</v>
      </c>
      <c r="N25" s="348" t="s">
        <v>310</v>
      </c>
      <c r="O25" s="107">
        <v>25065</v>
      </c>
      <c r="P25" s="123">
        <f t="shared" si="1"/>
        <v>6505</v>
      </c>
      <c r="Q25" s="129">
        <v>21.8</v>
      </c>
      <c r="R25" s="135"/>
      <c r="S25" s="135"/>
      <c r="T25" s="39">
        <f t="shared" si="0"/>
        <v>546417</v>
      </c>
      <c r="U25" s="356" t="s">
        <v>53</v>
      </c>
      <c r="V25" s="453">
        <v>42468</v>
      </c>
      <c r="W25" s="481">
        <v>11850</v>
      </c>
      <c r="X25" s="475"/>
      <c r="Y25" s="476"/>
      <c r="Z25" s="477"/>
      <c r="AA25" s="478"/>
      <c r="AB25" s="477"/>
      <c r="AC25" s="479"/>
      <c r="AD25" s="480"/>
      <c r="AE25" s="475"/>
      <c r="AF25" s="475"/>
      <c r="AG25" s="475"/>
      <c r="AH25" s="476"/>
      <c r="AI25" s="477"/>
      <c r="AJ25" s="478"/>
      <c r="AK25" s="477"/>
      <c r="AL25" s="479"/>
      <c r="AM25" s="480"/>
      <c r="AN25" s="475"/>
      <c r="AO25" s="475"/>
      <c r="AP25" s="475"/>
      <c r="AQ25" s="476"/>
      <c r="AR25" s="477"/>
      <c r="AS25" s="478"/>
      <c r="AT25" s="477"/>
      <c r="AU25" s="479"/>
      <c r="AV25" s="480"/>
      <c r="AW25" s="475"/>
      <c r="AX25" s="475"/>
      <c r="AY25" s="475"/>
      <c r="AZ25" s="476"/>
      <c r="BA25" s="477"/>
      <c r="BB25" s="478"/>
      <c r="BC25" s="477"/>
      <c r="BD25" s="479"/>
      <c r="BE25" s="480"/>
      <c r="BF25" s="475"/>
      <c r="BG25" s="475"/>
      <c r="BH25" s="475"/>
      <c r="BI25" s="476"/>
      <c r="BJ25" s="477"/>
      <c r="BK25" s="478"/>
      <c r="BL25" s="477"/>
      <c r="BM25" s="479"/>
      <c r="BN25" s="480"/>
      <c r="BO25" s="475"/>
      <c r="BP25" s="475"/>
      <c r="BQ25" s="475"/>
      <c r="BR25" s="476"/>
      <c r="BS25" s="477"/>
      <c r="BT25" s="478"/>
      <c r="BU25" s="477"/>
      <c r="BV25" s="479"/>
      <c r="BW25" s="480"/>
      <c r="BX25" s="475"/>
      <c r="BY25" s="475"/>
      <c r="BZ25" s="475"/>
      <c r="CA25" s="476"/>
      <c r="CB25" s="477"/>
      <c r="CC25" s="478"/>
      <c r="CD25" s="477"/>
      <c r="CE25" s="479"/>
      <c r="CF25" s="480"/>
      <c r="CG25" s="475"/>
      <c r="CH25" s="475"/>
      <c r="CI25" s="475"/>
      <c r="CJ25" s="476"/>
      <c r="CK25" s="477"/>
      <c r="CL25" s="478"/>
      <c r="CM25" s="477"/>
      <c r="CN25" s="479"/>
      <c r="CO25" s="480"/>
      <c r="CP25" s="475"/>
      <c r="CQ25" s="475"/>
      <c r="CR25" s="475"/>
      <c r="CS25" s="476"/>
      <c r="CT25" s="477"/>
      <c r="CU25" s="478"/>
      <c r="CV25" s="477"/>
      <c r="CW25" s="479"/>
      <c r="CX25" s="480"/>
      <c r="CY25" s="475"/>
      <c r="CZ25" s="475"/>
      <c r="DA25" s="475"/>
      <c r="DB25" s="476"/>
      <c r="DC25" s="477"/>
      <c r="DD25" s="478"/>
      <c r="DE25" s="477"/>
      <c r="DF25" s="479"/>
      <c r="DG25" s="480"/>
      <c r="DH25" s="475"/>
      <c r="DI25" s="475"/>
      <c r="DJ25" s="475"/>
      <c r="DK25" s="476"/>
      <c r="DL25" s="477"/>
      <c r="DM25" s="478"/>
      <c r="DN25" s="477"/>
      <c r="DO25" s="479"/>
      <c r="DP25" s="480"/>
      <c r="DQ25" s="475"/>
      <c r="DR25" s="475"/>
      <c r="DS25" s="475"/>
      <c r="DT25" s="476"/>
      <c r="DU25" s="477"/>
      <c r="DV25" s="478"/>
      <c r="DW25" s="477"/>
      <c r="DX25" s="479"/>
      <c r="DY25" s="480"/>
      <c r="DZ25" s="475"/>
      <c r="EA25" s="475"/>
      <c r="EB25" s="475"/>
      <c r="EC25" s="476"/>
      <c r="ED25" s="477"/>
      <c r="EE25" s="478"/>
      <c r="EF25" s="477"/>
      <c r="EG25" s="479"/>
      <c r="EH25" s="480"/>
      <c r="EI25" s="475"/>
      <c r="EJ25" s="475"/>
      <c r="EK25" s="475"/>
      <c r="EL25" s="476"/>
      <c r="EM25" s="477"/>
      <c r="EN25" s="478"/>
      <c r="EO25" s="477"/>
      <c r="EP25" s="479"/>
      <c r="EQ25" s="480"/>
      <c r="ER25" s="475"/>
      <c r="ES25" s="475"/>
      <c r="ET25" s="475"/>
      <c r="EU25" s="476"/>
      <c r="EV25" s="477"/>
      <c r="EW25" s="478"/>
      <c r="EX25" s="477"/>
      <c r="EY25" s="479"/>
      <c r="EZ25" s="480"/>
      <c r="FA25" s="475"/>
      <c r="FB25" s="475"/>
      <c r="FC25" s="475"/>
      <c r="FD25" s="476"/>
      <c r="FE25" s="477"/>
      <c r="FF25" s="478"/>
      <c r="FG25" s="477"/>
      <c r="FH25" s="479"/>
      <c r="FI25" s="480"/>
      <c r="FJ25" s="475"/>
      <c r="FK25" s="475"/>
      <c r="FL25" s="475"/>
      <c r="FM25" s="476"/>
      <c r="FN25" s="477"/>
      <c r="FO25" s="478"/>
      <c r="FP25" s="477"/>
      <c r="FQ25" s="479"/>
      <c r="FR25" s="480"/>
      <c r="FS25" s="475"/>
      <c r="FT25" s="475"/>
      <c r="FU25" s="475"/>
      <c r="FV25" s="476"/>
      <c r="FW25" s="477"/>
      <c r="FX25" s="478"/>
      <c r="FY25" s="477"/>
      <c r="FZ25" s="479"/>
      <c r="GA25" s="480"/>
      <c r="GB25" s="475"/>
      <c r="GC25" s="475"/>
      <c r="GD25" s="475"/>
      <c r="GE25" s="476"/>
      <c r="GF25" s="477"/>
      <c r="GG25" s="478"/>
      <c r="GH25" s="477"/>
      <c r="GI25" s="479"/>
      <c r="GJ25" s="480"/>
      <c r="GK25" s="475"/>
      <c r="GL25" s="475"/>
      <c r="GM25" s="475"/>
      <c r="GN25" s="476"/>
      <c r="GO25" s="477"/>
      <c r="GP25" s="478"/>
      <c r="GQ25" s="477"/>
      <c r="GR25" s="479"/>
      <c r="GS25" s="480"/>
      <c r="GT25" s="482">
        <v>42468</v>
      </c>
      <c r="GU25" s="83">
        <v>19376</v>
      </c>
      <c r="GV25" s="103" t="s">
        <v>259</v>
      </c>
      <c r="GW25" s="103"/>
      <c r="GX25" s="590" t="s">
        <v>376</v>
      </c>
      <c r="GY25" s="105">
        <v>3944</v>
      </c>
      <c r="GZ25" s="77"/>
      <c r="HA25" s="77"/>
    </row>
    <row r="26" spans="1:209" x14ac:dyDescent="0.25">
      <c r="A26"/>
      <c r="B26" s="77"/>
      <c r="C26" s="77"/>
      <c r="D26" s="35"/>
      <c r="E26" s="36"/>
      <c r="F26" s="37"/>
      <c r="G26" s="38"/>
      <c r="H26" s="39"/>
      <c r="I26" s="40"/>
      <c r="J26" s="58" t="s">
        <v>119</v>
      </c>
      <c r="K26" s="78" t="s">
        <v>47</v>
      </c>
      <c r="L26" s="106">
        <v>18020</v>
      </c>
      <c r="M26" s="80">
        <v>42447</v>
      </c>
      <c r="N26" s="348" t="s">
        <v>312</v>
      </c>
      <c r="O26" s="107">
        <v>24435</v>
      </c>
      <c r="P26" s="123">
        <f t="shared" si="1"/>
        <v>6415</v>
      </c>
      <c r="Q26" s="129">
        <v>21.8</v>
      </c>
      <c r="R26" s="129"/>
      <c r="S26" s="129"/>
      <c r="T26" s="39">
        <f>Q26*O26</f>
        <v>532683</v>
      </c>
      <c r="U26" s="356" t="s">
        <v>53</v>
      </c>
      <c r="V26" s="453">
        <v>42471</v>
      </c>
      <c r="W26" s="481">
        <v>11850</v>
      </c>
      <c r="X26" s="475"/>
      <c r="Y26" s="476"/>
      <c r="Z26" s="477"/>
      <c r="AA26" s="478"/>
      <c r="AB26" s="477"/>
      <c r="AC26" s="479"/>
      <c r="AD26" s="480"/>
      <c r="AE26" s="475"/>
      <c r="AF26" s="475"/>
      <c r="AG26" s="475"/>
      <c r="AH26" s="476"/>
      <c r="AI26" s="477"/>
      <c r="AJ26" s="478"/>
      <c r="AK26" s="477"/>
      <c r="AL26" s="479"/>
      <c r="AM26" s="480"/>
      <c r="AN26" s="475"/>
      <c r="AO26" s="475"/>
      <c r="AP26" s="475"/>
      <c r="AQ26" s="476"/>
      <c r="AR26" s="477"/>
      <c r="AS26" s="478"/>
      <c r="AT26" s="477"/>
      <c r="AU26" s="479"/>
      <c r="AV26" s="480"/>
      <c r="AW26" s="475"/>
      <c r="AX26" s="475"/>
      <c r="AY26" s="475"/>
      <c r="AZ26" s="476"/>
      <c r="BA26" s="477"/>
      <c r="BB26" s="478"/>
      <c r="BC26" s="477"/>
      <c r="BD26" s="479"/>
      <c r="BE26" s="480"/>
      <c r="BF26" s="475"/>
      <c r="BG26" s="475"/>
      <c r="BH26" s="475"/>
      <c r="BI26" s="476"/>
      <c r="BJ26" s="477"/>
      <c r="BK26" s="478"/>
      <c r="BL26" s="477"/>
      <c r="BM26" s="479"/>
      <c r="BN26" s="480"/>
      <c r="BO26" s="475"/>
      <c r="BP26" s="475"/>
      <c r="BQ26" s="475"/>
      <c r="BR26" s="476"/>
      <c r="BS26" s="477"/>
      <c r="BT26" s="478"/>
      <c r="BU26" s="477"/>
      <c r="BV26" s="479"/>
      <c r="BW26" s="480"/>
      <c r="BX26" s="475"/>
      <c r="BY26" s="475"/>
      <c r="BZ26" s="475"/>
      <c r="CA26" s="476"/>
      <c r="CB26" s="477"/>
      <c r="CC26" s="478"/>
      <c r="CD26" s="477"/>
      <c r="CE26" s="479"/>
      <c r="CF26" s="480"/>
      <c r="CG26" s="475"/>
      <c r="CH26" s="475"/>
      <c r="CI26" s="475"/>
      <c r="CJ26" s="476"/>
      <c r="CK26" s="477"/>
      <c r="CL26" s="478"/>
      <c r="CM26" s="477"/>
      <c r="CN26" s="479"/>
      <c r="CO26" s="480"/>
      <c r="CP26" s="475"/>
      <c r="CQ26" s="475"/>
      <c r="CR26" s="475"/>
      <c r="CS26" s="476"/>
      <c r="CT26" s="477"/>
      <c r="CU26" s="478"/>
      <c r="CV26" s="477"/>
      <c r="CW26" s="479"/>
      <c r="CX26" s="480"/>
      <c r="CY26" s="475"/>
      <c r="CZ26" s="475"/>
      <c r="DA26" s="475"/>
      <c r="DB26" s="476"/>
      <c r="DC26" s="477"/>
      <c r="DD26" s="478"/>
      <c r="DE26" s="477"/>
      <c r="DF26" s="479"/>
      <c r="DG26" s="480"/>
      <c r="DH26" s="475"/>
      <c r="DI26" s="475"/>
      <c r="DJ26" s="475"/>
      <c r="DK26" s="476"/>
      <c r="DL26" s="477"/>
      <c r="DM26" s="478"/>
      <c r="DN26" s="477"/>
      <c r="DO26" s="479"/>
      <c r="DP26" s="480"/>
      <c r="DQ26" s="475"/>
      <c r="DR26" s="475"/>
      <c r="DS26" s="475"/>
      <c r="DT26" s="476"/>
      <c r="DU26" s="477"/>
      <c r="DV26" s="478"/>
      <c r="DW26" s="477"/>
      <c r="DX26" s="479"/>
      <c r="DY26" s="480"/>
      <c r="DZ26" s="475"/>
      <c r="EA26" s="475"/>
      <c r="EB26" s="475"/>
      <c r="EC26" s="476"/>
      <c r="ED26" s="477"/>
      <c r="EE26" s="478"/>
      <c r="EF26" s="477"/>
      <c r="EG26" s="479"/>
      <c r="EH26" s="480"/>
      <c r="EI26" s="475"/>
      <c r="EJ26" s="475"/>
      <c r="EK26" s="475"/>
      <c r="EL26" s="476"/>
      <c r="EM26" s="477"/>
      <c r="EN26" s="478"/>
      <c r="EO26" s="477"/>
      <c r="EP26" s="479"/>
      <c r="EQ26" s="480"/>
      <c r="ER26" s="475"/>
      <c r="ES26" s="475"/>
      <c r="ET26" s="475"/>
      <c r="EU26" s="476"/>
      <c r="EV26" s="477"/>
      <c r="EW26" s="478"/>
      <c r="EX26" s="477"/>
      <c r="EY26" s="479"/>
      <c r="EZ26" s="480"/>
      <c r="FA26" s="475"/>
      <c r="FB26" s="475"/>
      <c r="FC26" s="475"/>
      <c r="FD26" s="476"/>
      <c r="FE26" s="477"/>
      <c r="FF26" s="478"/>
      <c r="FG26" s="477"/>
      <c r="FH26" s="479"/>
      <c r="FI26" s="480"/>
      <c r="FJ26" s="475"/>
      <c r="FK26" s="475"/>
      <c r="FL26" s="475"/>
      <c r="FM26" s="476"/>
      <c r="FN26" s="477"/>
      <c r="FO26" s="478"/>
      <c r="FP26" s="477"/>
      <c r="FQ26" s="479"/>
      <c r="FR26" s="480"/>
      <c r="FS26" s="475"/>
      <c r="FT26" s="475"/>
      <c r="FU26" s="475"/>
      <c r="FV26" s="476"/>
      <c r="FW26" s="477"/>
      <c r="FX26" s="478"/>
      <c r="FY26" s="477"/>
      <c r="FZ26" s="479"/>
      <c r="GA26" s="480"/>
      <c r="GB26" s="475"/>
      <c r="GC26" s="475"/>
      <c r="GD26" s="475"/>
      <c r="GE26" s="476"/>
      <c r="GF26" s="477"/>
      <c r="GG26" s="478"/>
      <c r="GH26" s="477"/>
      <c r="GI26" s="479"/>
      <c r="GJ26" s="480"/>
      <c r="GK26" s="475"/>
      <c r="GL26" s="475"/>
      <c r="GM26" s="475"/>
      <c r="GN26" s="476"/>
      <c r="GO26" s="477"/>
      <c r="GP26" s="478"/>
      <c r="GQ26" s="477"/>
      <c r="GR26" s="479"/>
      <c r="GS26" s="480"/>
      <c r="GT26" s="573">
        <v>42468</v>
      </c>
      <c r="GU26" s="83">
        <v>19376</v>
      </c>
      <c r="GV26" s="144" t="s">
        <v>261</v>
      </c>
      <c r="GW26" s="103"/>
      <c r="GX26" s="590" t="s">
        <v>376</v>
      </c>
      <c r="GY26" s="105">
        <v>3944</v>
      </c>
      <c r="GZ26" s="77"/>
      <c r="HA26" s="77"/>
    </row>
    <row r="27" spans="1:209" ht="30" x14ac:dyDescent="0.25">
      <c r="A27"/>
      <c r="B27" s="77"/>
      <c r="C27" s="77"/>
      <c r="D27" s="35"/>
      <c r="E27" s="36"/>
      <c r="F27" s="37"/>
      <c r="G27" s="38"/>
      <c r="H27" s="39"/>
      <c r="I27" s="40"/>
      <c r="J27" s="58" t="s">
        <v>119</v>
      </c>
      <c r="K27" s="78" t="s">
        <v>42</v>
      </c>
      <c r="L27" s="106">
        <v>11630</v>
      </c>
      <c r="M27" s="80">
        <v>42447</v>
      </c>
      <c r="N27" s="348" t="s">
        <v>313</v>
      </c>
      <c r="O27" s="107">
        <f>11605+1300</f>
        <v>12905</v>
      </c>
      <c r="P27" s="123">
        <f t="shared" si="1"/>
        <v>1275</v>
      </c>
      <c r="Q27" s="129">
        <v>21.8</v>
      </c>
      <c r="R27" s="129"/>
      <c r="S27" s="129"/>
      <c r="T27" s="39">
        <f>Q27*O27</f>
        <v>281329</v>
      </c>
      <c r="U27" s="356" t="s">
        <v>53</v>
      </c>
      <c r="V27" s="453">
        <v>42471</v>
      </c>
      <c r="W27" s="481">
        <v>7584</v>
      </c>
      <c r="X27" s="475"/>
      <c r="Y27" s="476"/>
      <c r="Z27" s="477"/>
      <c r="AA27" s="478"/>
      <c r="AB27" s="477"/>
      <c r="AC27" s="479"/>
      <c r="AD27" s="480"/>
      <c r="AE27" s="475"/>
      <c r="AF27" s="475"/>
      <c r="AG27" s="475"/>
      <c r="AH27" s="476"/>
      <c r="AI27" s="477"/>
      <c r="AJ27" s="478"/>
      <c r="AK27" s="477"/>
      <c r="AL27" s="479"/>
      <c r="AM27" s="480"/>
      <c r="AN27" s="475"/>
      <c r="AO27" s="475"/>
      <c r="AP27" s="475"/>
      <c r="AQ27" s="476"/>
      <c r="AR27" s="477"/>
      <c r="AS27" s="478"/>
      <c r="AT27" s="477"/>
      <c r="AU27" s="479"/>
      <c r="AV27" s="480"/>
      <c r="AW27" s="475"/>
      <c r="AX27" s="475"/>
      <c r="AY27" s="475"/>
      <c r="AZ27" s="476"/>
      <c r="BA27" s="477"/>
      <c r="BB27" s="478"/>
      <c r="BC27" s="477"/>
      <c r="BD27" s="479"/>
      <c r="BE27" s="480"/>
      <c r="BF27" s="475"/>
      <c r="BG27" s="475"/>
      <c r="BH27" s="475"/>
      <c r="BI27" s="476"/>
      <c r="BJ27" s="477"/>
      <c r="BK27" s="478"/>
      <c r="BL27" s="477"/>
      <c r="BM27" s="479"/>
      <c r="BN27" s="480"/>
      <c r="BO27" s="475"/>
      <c r="BP27" s="475"/>
      <c r="BQ27" s="475"/>
      <c r="BR27" s="476"/>
      <c r="BS27" s="477"/>
      <c r="BT27" s="478"/>
      <c r="BU27" s="477"/>
      <c r="BV27" s="479"/>
      <c r="BW27" s="480"/>
      <c r="BX27" s="475"/>
      <c r="BY27" s="475"/>
      <c r="BZ27" s="475"/>
      <c r="CA27" s="476"/>
      <c r="CB27" s="477"/>
      <c r="CC27" s="478"/>
      <c r="CD27" s="477"/>
      <c r="CE27" s="479"/>
      <c r="CF27" s="480"/>
      <c r="CG27" s="475"/>
      <c r="CH27" s="475"/>
      <c r="CI27" s="475"/>
      <c r="CJ27" s="476"/>
      <c r="CK27" s="477"/>
      <c r="CL27" s="478"/>
      <c r="CM27" s="477"/>
      <c r="CN27" s="479"/>
      <c r="CO27" s="480"/>
      <c r="CP27" s="475"/>
      <c r="CQ27" s="475"/>
      <c r="CR27" s="475"/>
      <c r="CS27" s="476"/>
      <c r="CT27" s="477"/>
      <c r="CU27" s="478"/>
      <c r="CV27" s="477"/>
      <c r="CW27" s="479"/>
      <c r="CX27" s="480"/>
      <c r="CY27" s="475"/>
      <c r="CZ27" s="475"/>
      <c r="DA27" s="475"/>
      <c r="DB27" s="476"/>
      <c r="DC27" s="477"/>
      <c r="DD27" s="478"/>
      <c r="DE27" s="477"/>
      <c r="DF27" s="479"/>
      <c r="DG27" s="480"/>
      <c r="DH27" s="475"/>
      <c r="DI27" s="475"/>
      <c r="DJ27" s="475"/>
      <c r="DK27" s="476"/>
      <c r="DL27" s="477"/>
      <c r="DM27" s="478"/>
      <c r="DN27" s="477"/>
      <c r="DO27" s="479"/>
      <c r="DP27" s="480"/>
      <c r="DQ27" s="475"/>
      <c r="DR27" s="475"/>
      <c r="DS27" s="475"/>
      <c r="DT27" s="476"/>
      <c r="DU27" s="477"/>
      <c r="DV27" s="478"/>
      <c r="DW27" s="477"/>
      <c r="DX27" s="479"/>
      <c r="DY27" s="480"/>
      <c r="DZ27" s="475"/>
      <c r="EA27" s="475"/>
      <c r="EB27" s="475"/>
      <c r="EC27" s="476"/>
      <c r="ED27" s="477"/>
      <c r="EE27" s="478"/>
      <c r="EF27" s="477"/>
      <c r="EG27" s="479"/>
      <c r="EH27" s="480"/>
      <c r="EI27" s="475"/>
      <c r="EJ27" s="475"/>
      <c r="EK27" s="475"/>
      <c r="EL27" s="476"/>
      <c r="EM27" s="477"/>
      <c r="EN27" s="478"/>
      <c r="EO27" s="477"/>
      <c r="EP27" s="479"/>
      <c r="EQ27" s="480"/>
      <c r="ER27" s="475"/>
      <c r="ES27" s="475"/>
      <c r="ET27" s="475"/>
      <c r="EU27" s="476"/>
      <c r="EV27" s="477"/>
      <c r="EW27" s="478"/>
      <c r="EX27" s="477"/>
      <c r="EY27" s="479"/>
      <c r="EZ27" s="480"/>
      <c r="FA27" s="475"/>
      <c r="FB27" s="475"/>
      <c r="FC27" s="475"/>
      <c r="FD27" s="476"/>
      <c r="FE27" s="477"/>
      <c r="FF27" s="478"/>
      <c r="FG27" s="477"/>
      <c r="FH27" s="479"/>
      <c r="FI27" s="480"/>
      <c r="FJ27" s="475"/>
      <c r="FK27" s="475"/>
      <c r="FL27" s="475"/>
      <c r="FM27" s="476"/>
      <c r="FN27" s="477"/>
      <c r="FO27" s="478"/>
      <c r="FP27" s="477"/>
      <c r="FQ27" s="479"/>
      <c r="FR27" s="480"/>
      <c r="FS27" s="475"/>
      <c r="FT27" s="475"/>
      <c r="FU27" s="475"/>
      <c r="FV27" s="476"/>
      <c r="FW27" s="477"/>
      <c r="FX27" s="478"/>
      <c r="FY27" s="477"/>
      <c r="FZ27" s="479"/>
      <c r="GA27" s="480"/>
      <c r="GB27" s="475"/>
      <c r="GC27" s="475"/>
      <c r="GD27" s="475"/>
      <c r="GE27" s="476"/>
      <c r="GF27" s="477"/>
      <c r="GG27" s="478"/>
      <c r="GH27" s="477"/>
      <c r="GI27" s="479"/>
      <c r="GJ27" s="480"/>
      <c r="GK27" s="475"/>
      <c r="GL27" s="475"/>
      <c r="GM27" s="475"/>
      <c r="GN27" s="476"/>
      <c r="GO27" s="477"/>
      <c r="GP27" s="478"/>
      <c r="GQ27" s="477"/>
      <c r="GR27" s="479"/>
      <c r="GS27" s="480"/>
      <c r="GT27" s="482">
        <v>42468</v>
      </c>
      <c r="GU27" s="83">
        <v>15232</v>
      </c>
      <c r="GV27" s="103" t="s">
        <v>262</v>
      </c>
      <c r="GW27" s="103"/>
      <c r="GX27" s="590" t="s">
        <v>376</v>
      </c>
      <c r="GY27" s="105">
        <v>2088</v>
      </c>
      <c r="GZ27" s="77"/>
      <c r="HA27" s="77"/>
    </row>
    <row r="28" spans="1:209" x14ac:dyDescent="0.25">
      <c r="A28"/>
      <c r="B28" s="77"/>
      <c r="C28" s="77"/>
      <c r="D28" s="35"/>
      <c r="E28" s="36"/>
      <c r="F28" s="37"/>
      <c r="G28" s="38"/>
      <c r="H28" s="39"/>
      <c r="I28" s="40"/>
      <c r="J28" s="58" t="s">
        <v>205</v>
      </c>
      <c r="K28" s="78" t="s">
        <v>206</v>
      </c>
      <c r="L28" s="106">
        <v>21900</v>
      </c>
      <c r="M28" s="80">
        <v>42449</v>
      </c>
      <c r="N28" s="81" t="s">
        <v>268</v>
      </c>
      <c r="O28" s="107">
        <v>21884.3</v>
      </c>
      <c r="P28" s="123">
        <f t="shared" si="1"/>
        <v>-15.700000000000728</v>
      </c>
      <c r="Q28" s="129">
        <v>28.5</v>
      </c>
      <c r="R28" s="129"/>
      <c r="S28" s="129"/>
      <c r="T28" s="39">
        <f>Q28*O28</f>
        <v>623702.54999999993</v>
      </c>
      <c r="U28" s="355" t="s">
        <v>53</v>
      </c>
      <c r="V28" s="392">
        <v>42459</v>
      </c>
      <c r="W28" s="556"/>
      <c r="X28" s="557"/>
      <c r="Y28" s="558"/>
      <c r="Z28" s="559"/>
      <c r="AA28" s="560"/>
      <c r="AB28" s="559"/>
      <c r="AC28" s="561"/>
      <c r="AD28" s="562"/>
      <c r="AE28" s="557"/>
      <c r="AF28" s="557"/>
      <c r="AG28" s="557"/>
      <c r="AH28" s="558"/>
      <c r="AI28" s="559"/>
      <c r="AJ28" s="560"/>
      <c r="AK28" s="559"/>
      <c r="AL28" s="561"/>
      <c r="AM28" s="562"/>
      <c r="AN28" s="557"/>
      <c r="AO28" s="557"/>
      <c r="AP28" s="557"/>
      <c r="AQ28" s="558"/>
      <c r="AR28" s="559"/>
      <c r="AS28" s="560"/>
      <c r="AT28" s="559"/>
      <c r="AU28" s="561"/>
      <c r="AV28" s="562"/>
      <c r="AW28" s="557"/>
      <c r="AX28" s="557"/>
      <c r="AY28" s="557"/>
      <c r="AZ28" s="558"/>
      <c r="BA28" s="559"/>
      <c r="BB28" s="560"/>
      <c r="BC28" s="559"/>
      <c r="BD28" s="561"/>
      <c r="BE28" s="562"/>
      <c r="BF28" s="557"/>
      <c r="BG28" s="557"/>
      <c r="BH28" s="557"/>
      <c r="BI28" s="558"/>
      <c r="BJ28" s="559"/>
      <c r="BK28" s="560"/>
      <c r="BL28" s="559"/>
      <c r="BM28" s="561"/>
      <c r="BN28" s="562"/>
      <c r="BO28" s="557"/>
      <c r="BP28" s="557"/>
      <c r="BQ28" s="557"/>
      <c r="BR28" s="558"/>
      <c r="BS28" s="559"/>
      <c r="BT28" s="560"/>
      <c r="BU28" s="559"/>
      <c r="BV28" s="561"/>
      <c r="BW28" s="562"/>
      <c r="BX28" s="557"/>
      <c r="BY28" s="557"/>
      <c r="BZ28" s="557"/>
      <c r="CA28" s="558"/>
      <c r="CB28" s="559"/>
      <c r="CC28" s="560"/>
      <c r="CD28" s="559"/>
      <c r="CE28" s="561"/>
      <c r="CF28" s="562"/>
      <c r="CG28" s="557"/>
      <c r="CH28" s="557"/>
      <c r="CI28" s="557"/>
      <c r="CJ28" s="558"/>
      <c r="CK28" s="559"/>
      <c r="CL28" s="560"/>
      <c r="CM28" s="559"/>
      <c r="CN28" s="561"/>
      <c r="CO28" s="562"/>
      <c r="CP28" s="557"/>
      <c r="CQ28" s="557"/>
      <c r="CR28" s="557"/>
      <c r="CS28" s="558"/>
      <c r="CT28" s="559"/>
      <c r="CU28" s="560"/>
      <c r="CV28" s="559"/>
      <c r="CW28" s="561"/>
      <c r="CX28" s="562"/>
      <c r="CY28" s="557"/>
      <c r="CZ28" s="557"/>
      <c r="DA28" s="557"/>
      <c r="DB28" s="558"/>
      <c r="DC28" s="559"/>
      <c r="DD28" s="560"/>
      <c r="DE28" s="559"/>
      <c r="DF28" s="561"/>
      <c r="DG28" s="562"/>
      <c r="DH28" s="557"/>
      <c r="DI28" s="557"/>
      <c r="DJ28" s="557"/>
      <c r="DK28" s="558"/>
      <c r="DL28" s="559"/>
      <c r="DM28" s="560"/>
      <c r="DN28" s="559"/>
      <c r="DO28" s="561"/>
      <c r="DP28" s="562"/>
      <c r="DQ28" s="557"/>
      <c r="DR28" s="557"/>
      <c r="DS28" s="557"/>
      <c r="DT28" s="558"/>
      <c r="DU28" s="559"/>
      <c r="DV28" s="560"/>
      <c r="DW28" s="559"/>
      <c r="DX28" s="561"/>
      <c r="DY28" s="562"/>
      <c r="DZ28" s="557"/>
      <c r="EA28" s="557"/>
      <c r="EB28" s="557"/>
      <c r="EC28" s="558"/>
      <c r="ED28" s="559"/>
      <c r="EE28" s="560"/>
      <c r="EF28" s="559"/>
      <c r="EG28" s="561"/>
      <c r="EH28" s="562"/>
      <c r="EI28" s="557"/>
      <c r="EJ28" s="557"/>
      <c r="EK28" s="557"/>
      <c r="EL28" s="558"/>
      <c r="EM28" s="559"/>
      <c r="EN28" s="560"/>
      <c r="EO28" s="559"/>
      <c r="EP28" s="561"/>
      <c r="EQ28" s="562"/>
      <c r="ER28" s="557"/>
      <c r="ES28" s="557"/>
      <c r="ET28" s="557"/>
      <c r="EU28" s="558"/>
      <c r="EV28" s="559"/>
      <c r="EW28" s="560"/>
      <c r="EX28" s="559"/>
      <c r="EY28" s="561"/>
      <c r="EZ28" s="562"/>
      <c r="FA28" s="557"/>
      <c r="FB28" s="557"/>
      <c r="FC28" s="557"/>
      <c r="FD28" s="558"/>
      <c r="FE28" s="559"/>
      <c r="FF28" s="560"/>
      <c r="FG28" s="559"/>
      <c r="FH28" s="561"/>
      <c r="FI28" s="562"/>
      <c r="FJ28" s="557"/>
      <c r="FK28" s="557"/>
      <c r="FL28" s="557"/>
      <c r="FM28" s="558"/>
      <c r="FN28" s="559"/>
      <c r="FO28" s="560"/>
      <c r="FP28" s="559"/>
      <c r="FQ28" s="561"/>
      <c r="FR28" s="562"/>
      <c r="FS28" s="557"/>
      <c r="FT28" s="557"/>
      <c r="FU28" s="557"/>
      <c r="FV28" s="558"/>
      <c r="FW28" s="559"/>
      <c r="FX28" s="560"/>
      <c r="FY28" s="559"/>
      <c r="FZ28" s="561"/>
      <c r="GA28" s="562"/>
      <c r="GB28" s="557"/>
      <c r="GC28" s="557"/>
      <c r="GD28" s="557"/>
      <c r="GE28" s="558"/>
      <c r="GF28" s="559"/>
      <c r="GG28" s="560"/>
      <c r="GH28" s="559"/>
      <c r="GI28" s="561"/>
      <c r="GJ28" s="562"/>
      <c r="GK28" s="557"/>
      <c r="GL28" s="557"/>
      <c r="GM28" s="557"/>
      <c r="GN28" s="558"/>
      <c r="GO28" s="559"/>
      <c r="GP28" s="560"/>
      <c r="GQ28" s="559"/>
      <c r="GR28" s="561"/>
      <c r="GS28" s="562"/>
      <c r="GT28" s="576"/>
      <c r="GU28" s="577"/>
      <c r="GV28" s="578"/>
      <c r="GW28" s="103"/>
      <c r="GX28" s="590"/>
      <c r="GY28" s="105"/>
      <c r="GZ28" s="77"/>
      <c r="HA28" s="77"/>
    </row>
    <row r="29" spans="1:209" x14ac:dyDescent="0.25">
      <c r="A29"/>
      <c r="B29" s="77"/>
      <c r="C29" s="77"/>
      <c r="D29" s="35"/>
      <c r="E29" s="36"/>
      <c r="F29" s="37"/>
      <c r="G29" s="38"/>
      <c r="H29" s="39"/>
      <c r="I29" s="40"/>
      <c r="J29" s="58" t="s">
        <v>205</v>
      </c>
      <c r="K29" s="78" t="s">
        <v>43</v>
      </c>
      <c r="L29" s="106">
        <v>21730</v>
      </c>
      <c r="M29" s="80">
        <v>42450</v>
      </c>
      <c r="N29" s="81" t="s">
        <v>368</v>
      </c>
      <c r="O29" s="107">
        <v>22684.5</v>
      </c>
      <c r="P29" s="123">
        <f>O29-L29</f>
        <v>954.5</v>
      </c>
      <c r="Q29" s="129">
        <v>28.5</v>
      </c>
      <c r="R29" s="129">
        <f>500000+146508.25</f>
        <v>646508.25</v>
      </c>
      <c r="S29" s="140"/>
      <c r="T29" s="39">
        <f>Q29*O29+S29+0</f>
        <v>646508.25</v>
      </c>
      <c r="U29" s="355" t="s">
        <v>53</v>
      </c>
      <c r="V29" s="392" t="s">
        <v>369</v>
      </c>
      <c r="W29" s="556"/>
      <c r="X29" s="557"/>
      <c r="Y29" s="558"/>
      <c r="Z29" s="559"/>
      <c r="AA29" s="560"/>
      <c r="AB29" s="559"/>
      <c r="AC29" s="561"/>
      <c r="AD29" s="562"/>
      <c r="AE29" s="557"/>
      <c r="AF29" s="557"/>
      <c r="AG29" s="557"/>
      <c r="AH29" s="558"/>
      <c r="AI29" s="559"/>
      <c r="AJ29" s="560"/>
      <c r="AK29" s="559"/>
      <c r="AL29" s="561"/>
      <c r="AM29" s="562"/>
      <c r="AN29" s="557"/>
      <c r="AO29" s="557"/>
      <c r="AP29" s="557"/>
      <c r="AQ29" s="558"/>
      <c r="AR29" s="559"/>
      <c r="AS29" s="560"/>
      <c r="AT29" s="559"/>
      <c r="AU29" s="561"/>
      <c r="AV29" s="562"/>
      <c r="AW29" s="557"/>
      <c r="AX29" s="557"/>
      <c r="AY29" s="557"/>
      <c r="AZ29" s="558"/>
      <c r="BA29" s="559"/>
      <c r="BB29" s="560"/>
      <c r="BC29" s="559"/>
      <c r="BD29" s="561"/>
      <c r="BE29" s="562"/>
      <c r="BF29" s="557"/>
      <c r="BG29" s="557"/>
      <c r="BH29" s="557"/>
      <c r="BI29" s="558"/>
      <c r="BJ29" s="559"/>
      <c r="BK29" s="560"/>
      <c r="BL29" s="559"/>
      <c r="BM29" s="561"/>
      <c r="BN29" s="562"/>
      <c r="BO29" s="557"/>
      <c r="BP29" s="557"/>
      <c r="BQ29" s="557"/>
      <c r="BR29" s="558"/>
      <c r="BS29" s="559"/>
      <c r="BT29" s="560"/>
      <c r="BU29" s="559"/>
      <c r="BV29" s="561"/>
      <c r="BW29" s="562"/>
      <c r="BX29" s="557"/>
      <c r="BY29" s="557"/>
      <c r="BZ29" s="557"/>
      <c r="CA29" s="558"/>
      <c r="CB29" s="559"/>
      <c r="CC29" s="560"/>
      <c r="CD29" s="559"/>
      <c r="CE29" s="561"/>
      <c r="CF29" s="562"/>
      <c r="CG29" s="557"/>
      <c r="CH29" s="557"/>
      <c r="CI29" s="557"/>
      <c r="CJ29" s="558"/>
      <c r="CK29" s="559"/>
      <c r="CL29" s="560"/>
      <c r="CM29" s="559"/>
      <c r="CN29" s="561"/>
      <c r="CO29" s="562"/>
      <c r="CP29" s="557"/>
      <c r="CQ29" s="557"/>
      <c r="CR29" s="557"/>
      <c r="CS29" s="558"/>
      <c r="CT29" s="559"/>
      <c r="CU29" s="560"/>
      <c r="CV29" s="559"/>
      <c r="CW29" s="561"/>
      <c r="CX29" s="562"/>
      <c r="CY29" s="557"/>
      <c r="CZ29" s="557"/>
      <c r="DA29" s="557"/>
      <c r="DB29" s="558"/>
      <c r="DC29" s="559"/>
      <c r="DD29" s="560"/>
      <c r="DE29" s="559"/>
      <c r="DF29" s="561"/>
      <c r="DG29" s="562"/>
      <c r="DH29" s="557"/>
      <c r="DI29" s="557"/>
      <c r="DJ29" s="557"/>
      <c r="DK29" s="558"/>
      <c r="DL29" s="559"/>
      <c r="DM29" s="560"/>
      <c r="DN29" s="559"/>
      <c r="DO29" s="561"/>
      <c r="DP29" s="562"/>
      <c r="DQ29" s="557"/>
      <c r="DR29" s="557"/>
      <c r="DS29" s="557"/>
      <c r="DT29" s="558"/>
      <c r="DU29" s="559"/>
      <c r="DV29" s="560"/>
      <c r="DW29" s="559"/>
      <c r="DX29" s="561"/>
      <c r="DY29" s="562"/>
      <c r="DZ29" s="557"/>
      <c r="EA29" s="557"/>
      <c r="EB29" s="557"/>
      <c r="EC29" s="558"/>
      <c r="ED29" s="559"/>
      <c r="EE29" s="560"/>
      <c r="EF29" s="559"/>
      <c r="EG29" s="561"/>
      <c r="EH29" s="562"/>
      <c r="EI29" s="557"/>
      <c r="EJ29" s="557"/>
      <c r="EK29" s="557"/>
      <c r="EL29" s="558"/>
      <c r="EM29" s="559"/>
      <c r="EN29" s="560"/>
      <c r="EO29" s="559"/>
      <c r="EP29" s="561"/>
      <c r="EQ29" s="562"/>
      <c r="ER29" s="557"/>
      <c r="ES29" s="557"/>
      <c r="ET29" s="557"/>
      <c r="EU29" s="558"/>
      <c r="EV29" s="559"/>
      <c r="EW29" s="560"/>
      <c r="EX29" s="559"/>
      <c r="EY29" s="561"/>
      <c r="EZ29" s="562"/>
      <c r="FA29" s="557"/>
      <c r="FB29" s="557"/>
      <c r="FC29" s="557"/>
      <c r="FD29" s="558"/>
      <c r="FE29" s="559"/>
      <c r="FF29" s="560"/>
      <c r="FG29" s="559"/>
      <c r="FH29" s="561"/>
      <c r="FI29" s="562"/>
      <c r="FJ29" s="557"/>
      <c r="FK29" s="557"/>
      <c r="FL29" s="557"/>
      <c r="FM29" s="558"/>
      <c r="FN29" s="559"/>
      <c r="FO29" s="560"/>
      <c r="FP29" s="559"/>
      <c r="FQ29" s="561"/>
      <c r="FR29" s="562"/>
      <c r="FS29" s="557"/>
      <c r="FT29" s="557"/>
      <c r="FU29" s="557"/>
      <c r="FV29" s="558"/>
      <c r="FW29" s="559"/>
      <c r="FX29" s="560"/>
      <c r="FY29" s="559"/>
      <c r="FZ29" s="561"/>
      <c r="GA29" s="562"/>
      <c r="GB29" s="557"/>
      <c r="GC29" s="557"/>
      <c r="GD29" s="557"/>
      <c r="GE29" s="558"/>
      <c r="GF29" s="559"/>
      <c r="GG29" s="560"/>
      <c r="GH29" s="559"/>
      <c r="GI29" s="561"/>
      <c r="GJ29" s="562"/>
      <c r="GK29" s="557"/>
      <c r="GL29" s="557"/>
      <c r="GM29" s="557"/>
      <c r="GN29" s="558"/>
      <c r="GO29" s="559"/>
      <c r="GP29" s="560"/>
      <c r="GQ29" s="559"/>
      <c r="GR29" s="561"/>
      <c r="GS29" s="562"/>
      <c r="GT29" s="563"/>
      <c r="GU29" s="577"/>
      <c r="GV29" s="579"/>
      <c r="GW29" s="103"/>
      <c r="GX29" s="590"/>
      <c r="GY29" s="105"/>
      <c r="GZ29" s="77"/>
      <c r="HA29" s="77"/>
    </row>
    <row r="30" spans="1:209" x14ac:dyDescent="0.25">
      <c r="A30"/>
      <c r="B30" s="77"/>
      <c r="C30" s="77"/>
      <c r="D30" s="35"/>
      <c r="E30" s="36"/>
      <c r="F30" s="37"/>
      <c r="G30" s="38"/>
      <c r="H30" s="39"/>
      <c r="I30" s="40"/>
      <c r="J30" s="58" t="s">
        <v>205</v>
      </c>
      <c r="K30" s="78" t="s">
        <v>50</v>
      </c>
      <c r="L30" s="106">
        <v>22670</v>
      </c>
      <c r="M30" s="80">
        <v>42451</v>
      </c>
      <c r="N30" s="81" t="s">
        <v>298</v>
      </c>
      <c r="O30" s="107">
        <v>21762.400000000001</v>
      </c>
      <c r="P30" s="123">
        <f>O30-L30</f>
        <v>-907.59999999999854</v>
      </c>
      <c r="Q30" s="129">
        <v>28.5</v>
      </c>
      <c r="R30" s="129"/>
      <c r="S30" s="129"/>
      <c r="T30" s="39">
        <f>Q30*O30</f>
        <v>620228.4</v>
      </c>
      <c r="U30" s="356" t="s">
        <v>53</v>
      </c>
      <c r="V30" s="453">
        <v>42464</v>
      </c>
      <c r="W30" s="580"/>
      <c r="X30" s="581"/>
      <c r="Y30" s="582"/>
      <c r="Z30" s="583"/>
      <c r="AA30" s="584"/>
      <c r="AB30" s="583"/>
      <c r="AC30" s="585"/>
      <c r="AD30" s="586"/>
      <c r="AE30" s="581"/>
      <c r="AF30" s="581"/>
      <c r="AG30" s="581"/>
      <c r="AH30" s="582"/>
      <c r="AI30" s="583"/>
      <c r="AJ30" s="584"/>
      <c r="AK30" s="583"/>
      <c r="AL30" s="585"/>
      <c r="AM30" s="586"/>
      <c r="AN30" s="581"/>
      <c r="AO30" s="581"/>
      <c r="AP30" s="581"/>
      <c r="AQ30" s="582"/>
      <c r="AR30" s="583"/>
      <c r="AS30" s="584"/>
      <c r="AT30" s="583"/>
      <c r="AU30" s="585"/>
      <c r="AV30" s="586"/>
      <c r="AW30" s="581"/>
      <c r="AX30" s="581"/>
      <c r="AY30" s="581"/>
      <c r="AZ30" s="582"/>
      <c r="BA30" s="583"/>
      <c r="BB30" s="584"/>
      <c r="BC30" s="583"/>
      <c r="BD30" s="585"/>
      <c r="BE30" s="586"/>
      <c r="BF30" s="581"/>
      <c r="BG30" s="581"/>
      <c r="BH30" s="581"/>
      <c r="BI30" s="582"/>
      <c r="BJ30" s="583"/>
      <c r="BK30" s="584"/>
      <c r="BL30" s="583"/>
      <c r="BM30" s="585"/>
      <c r="BN30" s="586"/>
      <c r="BO30" s="581"/>
      <c r="BP30" s="581"/>
      <c r="BQ30" s="581"/>
      <c r="BR30" s="582"/>
      <c r="BS30" s="583"/>
      <c r="BT30" s="584"/>
      <c r="BU30" s="583"/>
      <c r="BV30" s="585"/>
      <c r="BW30" s="586"/>
      <c r="BX30" s="581"/>
      <c r="BY30" s="581"/>
      <c r="BZ30" s="581"/>
      <c r="CA30" s="582"/>
      <c r="CB30" s="583"/>
      <c r="CC30" s="584"/>
      <c r="CD30" s="583"/>
      <c r="CE30" s="585"/>
      <c r="CF30" s="586"/>
      <c r="CG30" s="581"/>
      <c r="CH30" s="581"/>
      <c r="CI30" s="581"/>
      <c r="CJ30" s="582"/>
      <c r="CK30" s="583"/>
      <c r="CL30" s="584"/>
      <c r="CM30" s="583"/>
      <c r="CN30" s="585"/>
      <c r="CO30" s="586"/>
      <c r="CP30" s="581"/>
      <c r="CQ30" s="581"/>
      <c r="CR30" s="581"/>
      <c r="CS30" s="582"/>
      <c r="CT30" s="583"/>
      <c r="CU30" s="584"/>
      <c r="CV30" s="583"/>
      <c r="CW30" s="585"/>
      <c r="CX30" s="586"/>
      <c r="CY30" s="581"/>
      <c r="CZ30" s="581"/>
      <c r="DA30" s="581"/>
      <c r="DB30" s="582"/>
      <c r="DC30" s="583"/>
      <c r="DD30" s="584"/>
      <c r="DE30" s="583"/>
      <c r="DF30" s="585"/>
      <c r="DG30" s="586"/>
      <c r="DH30" s="581"/>
      <c r="DI30" s="581"/>
      <c r="DJ30" s="581"/>
      <c r="DK30" s="582"/>
      <c r="DL30" s="583"/>
      <c r="DM30" s="584"/>
      <c r="DN30" s="583"/>
      <c r="DO30" s="585"/>
      <c r="DP30" s="586"/>
      <c r="DQ30" s="581"/>
      <c r="DR30" s="581"/>
      <c r="DS30" s="581"/>
      <c r="DT30" s="582"/>
      <c r="DU30" s="583"/>
      <c r="DV30" s="584"/>
      <c r="DW30" s="583"/>
      <c r="DX30" s="585"/>
      <c r="DY30" s="586"/>
      <c r="DZ30" s="581"/>
      <c r="EA30" s="581"/>
      <c r="EB30" s="581"/>
      <c r="EC30" s="582"/>
      <c r="ED30" s="583"/>
      <c r="EE30" s="584"/>
      <c r="EF30" s="583"/>
      <c r="EG30" s="585"/>
      <c r="EH30" s="586"/>
      <c r="EI30" s="581"/>
      <c r="EJ30" s="581"/>
      <c r="EK30" s="581"/>
      <c r="EL30" s="582"/>
      <c r="EM30" s="583"/>
      <c r="EN30" s="584"/>
      <c r="EO30" s="583"/>
      <c r="EP30" s="585"/>
      <c r="EQ30" s="586"/>
      <c r="ER30" s="581"/>
      <c r="ES30" s="581"/>
      <c r="ET30" s="581"/>
      <c r="EU30" s="582"/>
      <c r="EV30" s="583"/>
      <c r="EW30" s="584"/>
      <c r="EX30" s="583"/>
      <c r="EY30" s="585"/>
      <c r="EZ30" s="586"/>
      <c r="FA30" s="581"/>
      <c r="FB30" s="581"/>
      <c r="FC30" s="581"/>
      <c r="FD30" s="582"/>
      <c r="FE30" s="583"/>
      <c r="FF30" s="584"/>
      <c r="FG30" s="583"/>
      <c r="FH30" s="585"/>
      <c r="FI30" s="586"/>
      <c r="FJ30" s="581"/>
      <c r="FK30" s="581"/>
      <c r="FL30" s="581"/>
      <c r="FM30" s="582"/>
      <c r="FN30" s="583"/>
      <c r="FO30" s="584"/>
      <c r="FP30" s="583"/>
      <c r="FQ30" s="585"/>
      <c r="FR30" s="586"/>
      <c r="FS30" s="581"/>
      <c r="FT30" s="581"/>
      <c r="FU30" s="581"/>
      <c r="FV30" s="582"/>
      <c r="FW30" s="583"/>
      <c r="FX30" s="584"/>
      <c r="FY30" s="583"/>
      <c r="FZ30" s="585"/>
      <c r="GA30" s="586"/>
      <c r="GB30" s="581"/>
      <c r="GC30" s="581"/>
      <c r="GD30" s="581"/>
      <c r="GE30" s="582"/>
      <c r="GF30" s="583"/>
      <c r="GG30" s="584"/>
      <c r="GH30" s="583"/>
      <c r="GI30" s="585"/>
      <c r="GJ30" s="586"/>
      <c r="GK30" s="581"/>
      <c r="GL30" s="581"/>
      <c r="GM30" s="581"/>
      <c r="GN30" s="582"/>
      <c r="GO30" s="583"/>
      <c r="GP30" s="584"/>
      <c r="GQ30" s="583"/>
      <c r="GR30" s="585"/>
      <c r="GS30" s="586"/>
      <c r="GT30" s="587"/>
      <c r="GU30" s="588"/>
      <c r="GV30" s="589"/>
      <c r="GW30" s="138"/>
      <c r="GX30" s="590"/>
      <c r="GY30" s="105"/>
      <c r="GZ30" s="77"/>
      <c r="HA30" s="77"/>
    </row>
    <row r="31" spans="1:209" ht="26.25" x14ac:dyDescent="0.25">
      <c r="A31"/>
      <c r="B31" s="77"/>
      <c r="C31" s="77"/>
      <c r="D31" s="35"/>
      <c r="E31" s="36"/>
      <c r="F31" s="37"/>
      <c r="G31" s="38"/>
      <c r="H31" s="39"/>
      <c r="I31" s="40"/>
      <c r="J31" s="446" t="s">
        <v>32</v>
      </c>
      <c r="K31" s="78" t="s">
        <v>207</v>
      </c>
      <c r="L31" s="106">
        <v>34700</v>
      </c>
      <c r="M31" s="80">
        <v>42452</v>
      </c>
      <c r="N31" s="119" t="s">
        <v>271</v>
      </c>
      <c r="O31" s="107">
        <v>34700</v>
      </c>
      <c r="P31" s="123">
        <f>O31-L31</f>
        <v>0</v>
      </c>
      <c r="Q31" s="129">
        <v>21</v>
      </c>
      <c r="R31" s="129"/>
      <c r="S31" s="129">
        <v>706539.48</v>
      </c>
      <c r="T31" s="39">
        <f>Q31*O31</f>
        <v>728700</v>
      </c>
      <c r="U31" s="355" t="s">
        <v>53</v>
      </c>
      <c r="V31" s="392">
        <v>42452</v>
      </c>
      <c r="W31" s="403">
        <v>38122</v>
      </c>
      <c r="X31" s="95"/>
      <c r="Y31" s="96"/>
      <c r="Z31" s="97"/>
      <c r="AA31" s="98"/>
      <c r="AB31" s="97"/>
      <c r="AC31" s="99"/>
      <c r="AD31" s="100"/>
      <c r="AE31" s="95"/>
      <c r="AF31" s="95"/>
      <c r="AG31" s="95"/>
      <c r="AH31" s="96"/>
      <c r="AI31" s="97"/>
      <c r="AJ31" s="98"/>
      <c r="AK31" s="97"/>
      <c r="AL31" s="99"/>
      <c r="AM31" s="100"/>
      <c r="AN31" s="95"/>
      <c r="AO31" s="95"/>
      <c r="AP31" s="95"/>
      <c r="AQ31" s="96"/>
      <c r="AR31" s="97"/>
      <c r="AS31" s="98"/>
      <c r="AT31" s="97"/>
      <c r="AU31" s="99"/>
      <c r="AV31" s="100"/>
      <c r="AW31" s="95"/>
      <c r="AX31" s="95"/>
      <c r="AY31" s="95"/>
      <c r="AZ31" s="96"/>
      <c r="BA31" s="97"/>
      <c r="BB31" s="98"/>
      <c r="BC31" s="97"/>
      <c r="BD31" s="99"/>
      <c r="BE31" s="100"/>
      <c r="BF31" s="95"/>
      <c r="BG31" s="95"/>
      <c r="BH31" s="95"/>
      <c r="BI31" s="96"/>
      <c r="BJ31" s="97"/>
      <c r="BK31" s="98"/>
      <c r="BL31" s="97"/>
      <c r="BM31" s="99"/>
      <c r="BN31" s="100"/>
      <c r="BO31" s="95"/>
      <c r="BP31" s="95"/>
      <c r="BQ31" s="95"/>
      <c r="BR31" s="96"/>
      <c r="BS31" s="97"/>
      <c r="BT31" s="98"/>
      <c r="BU31" s="97"/>
      <c r="BV31" s="99"/>
      <c r="BW31" s="100"/>
      <c r="BX31" s="95"/>
      <c r="BY31" s="95"/>
      <c r="BZ31" s="95"/>
      <c r="CA31" s="96"/>
      <c r="CB31" s="97"/>
      <c r="CC31" s="98"/>
      <c r="CD31" s="97"/>
      <c r="CE31" s="99"/>
      <c r="CF31" s="100"/>
      <c r="CG31" s="95"/>
      <c r="CH31" s="95"/>
      <c r="CI31" s="95"/>
      <c r="CJ31" s="96"/>
      <c r="CK31" s="97"/>
      <c r="CL31" s="98"/>
      <c r="CM31" s="97"/>
      <c r="CN31" s="99"/>
      <c r="CO31" s="100"/>
      <c r="CP31" s="95"/>
      <c r="CQ31" s="95"/>
      <c r="CR31" s="95"/>
      <c r="CS31" s="96"/>
      <c r="CT31" s="97"/>
      <c r="CU31" s="98"/>
      <c r="CV31" s="97"/>
      <c r="CW31" s="99"/>
      <c r="CX31" s="100"/>
      <c r="CY31" s="95"/>
      <c r="CZ31" s="95"/>
      <c r="DA31" s="95"/>
      <c r="DB31" s="96"/>
      <c r="DC31" s="97"/>
      <c r="DD31" s="98"/>
      <c r="DE31" s="97"/>
      <c r="DF31" s="99"/>
      <c r="DG31" s="100"/>
      <c r="DH31" s="95"/>
      <c r="DI31" s="95"/>
      <c r="DJ31" s="95"/>
      <c r="DK31" s="96"/>
      <c r="DL31" s="97"/>
      <c r="DM31" s="98"/>
      <c r="DN31" s="97"/>
      <c r="DO31" s="99"/>
      <c r="DP31" s="100"/>
      <c r="DQ31" s="95"/>
      <c r="DR31" s="95"/>
      <c r="DS31" s="95"/>
      <c r="DT31" s="96"/>
      <c r="DU31" s="97"/>
      <c r="DV31" s="98"/>
      <c r="DW31" s="97"/>
      <c r="DX31" s="99"/>
      <c r="DY31" s="100"/>
      <c r="DZ31" s="95"/>
      <c r="EA31" s="95"/>
      <c r="EB31" s="95"/>
      <c r="EC31" s="96"/>
      <c r="ED31" s="97"/>
      <c r="EE31" s="98"/>
      <c r="EF31" s="97"/>
      <c r="EG31" s="99"/>
      <c r="EH31" s="100"/>
      <c r="EI31" s="95"/>
      <c r="EJ31" s="95"/>
      <c r="EK31" s="95"/>
      <c r="EL31" s="96"/>
      <c r="EM31" s="97"/>
      <c r="EN31" s="98"/>
      <c r="EO31" s="97"/>
      <c r="EP31" s="99"/>
      <c r="EQ31" s="100"/>
      <c r="ER31" s="95"/>
      <c r="ES31" s="95"/>
      <c r="ET31" s="95"/>
      <c r="EU31" s="96"/>
      <c r="EV31" s="97"/>
      <c r="EW31" s="98"/>
      <c r="EX31" s="97"/>
      <c r="EY31" s="99"/>
      <c r="EZ31" s="100"/>
      <c r="FA31" s="95"/>
      <c r="FB31" s="95"/>
      <c r="FC31" s="95"/>
      <c r="FD31" s="96"/>
      <c r="FE31" s="97"/>
      <c r="FF31" s="98"/>
      <c r="FG31" s="97"/>
      <c r="FH31" s="99"/>
      <c r="FI31" s="100"/>
      <c r="FJ31" s="95"/>
      <c r="FK31" s="95"/>
      <c r="FL31" s="95"/>
      <c r="FM31" s="96"/>
      <c r="FN31" s="97"/>
      <c r="FO31" s="98"/>
      <c r="FP31" s="97"/>
      <c r="FQ31" s="99"/>
      <c r="FR31" s="100"/>
      <c r="FS31" s="95"/>
      <c r="FT31" s="95"/>
      <c r="FU31" s="95"/>
      <c r="FV31" s="96"/>
      <c r="FW31" s="97"/>
      <c r="FX31" s="98"/>
      <c r="FY31" s="97"/>
      <c r="FZ31" s="99"/>
      <c r="GA31" s="100"/>
      <c r="GB31" s="95"/>
      <c r="GC31" s="95"/>
      <c r="GD31" s="95"/>
      <c r="GE31" s="96"/>
      <c r="GF31" s="97"/>
      <c r="GG31" s="98"/>
      <c r="GH31" s="97"/>
      <c r="GI31" s="99"/>
      <c r="GJ31" s="100"/>
      <c r="GK31" s="95"/>
      <c r="GL31" s="95"/>
      <c r="GM31" s="95"/>
      <c r="GN31" s="96"/>
      <c r="GO31" s="97"/>
      <c r="GP31" s="98"/>
      <c r="GQ31" s="97"/>
      <c r="GR31" s="99"/>
      <c r="GS31" s="100"/>
      <c r="GT31" s="452">
        <v>42457</v>
      </c>
      <c r="GU31" s="83">
        <f>22400+11200</f>
        <v>33600</v>
      </c>
      <c r="GV31" s="406" t="s">
        <v>285</v>
      </c>
      <c r="GW31" s="103"/>
      <c r="GX31" s="590"/>
      <c r="GY31" s="105"/>
      <c r="GZ31" s="77"/>
      <c r="HA31" s="77"/>
    </row>
    <row r="32" spans="1:209" ht="30" x14ac:dyDescent="0.25">
      <c r="A32"/>
      <c r="B32" s="77"/>
      <c r="C32" s="77"/>
      <c r="D32" s="35"/>
      <c r="E32" s="36"/>
      <c r="F32" s="37"/>
      <c r="G32" s="38"/>
      <c r="H32" s="39"/>
      <c r="I32" s="40"/>
      <c r="J32" s="446" t="s">
        <v>32</v>
      </c>
      <c r="K32" s="78" t="s">
        <v>273</v>
      </c>
      <c r="L32" s="106">
        <v>47720</v>
      </c>
      <c r="M32" s="80">
        <v>42454</v>
      </c>
      <c r="N32" s="81" t="s">
        <v>280</v>
      </c>
      <c r="O32" s="107">
        <v>47720</v>
      </c>
      <c r="P32" s="123">
        <f t="shared" si="1"/>
        <v>0</v>
      </c>
      <c r="Q32" s="129">
        <v>21</v>
      </c>
      <c r="R32" s="129"/>
      <c r="S32" s="129"/>
      <c r="T32" s="39">
        <f t="shared" ref="T32:T34" si="3">Q32*O32</f>
        <v>1002120</v>
      </c>
      <c r="U32" s="355" t="s">
        <v>53</v>
      </c>
      <c r="V32" s="392">
        <v>42457</v>
      </c>
      <c r="W32" s="403">
        <v>50764</v>
      </c>
      <c r="X32" s="95"/>
      <c r="Y32" s="96"/>
      <c r="Z32" s="97"/>
      <c r="AA32" s="98"/>
      <c r="AB32" s="97"/>
      <c r="AC32" s="99"/>
      <c r="AD32" s="100"/>
      <c r="AE32" s="95"/>
      <c r="AF32" s="95"/>
      <c r="AG32" s="95"/>
      <c r="AH32" s="96"/>
      <c r="AI32" s="97"/>
      <c r="AJ32" s="98"/>
      <c r="AK32" s="97"/>
      <c r="AL32" s="99"/>
      <c r="AM32" s="100"/>
      <c r="AN32" s="95"/>
      <c r="AO32" s="95"/>
      <c r="AP32" s="95"/>
      <c r="AQ32" s="96"/>
      <c r="AR32" s="97"/>
      <c r="AS32" s="98"/>
      <c r="AT32" s="97"/>
      <c r="AU32" s="99"/>
      <c r="AV32" s="100"/>
      <c r="AW32" s="95"/>
      <c r="AX32" s="95"/>
      <c r="AY32" s="95"/>
      <c r="AZ32" s="96"/>
      <c r="BA32" s="97"/>
      <c r="BB32" s="98"/>
      <c r="BC32" s="97"/>
      <c r="BD32" s="99"/>
      <c r="BE32" s="100"/>
      <c r="BF32" s="95"/>
      <c r="BG32" s="95"/>
      <c r="BH32" s="95"/>
      <c r="BI32" s="96"/>
      <c r="BJ32" s="97"/>
      <c r="BK32" s="98"/>
      <c r="BL32" s="97"/>
      <c r="BM32" s="99"/>
      <c r="BN32" s="100"/>
      <c r="BO32" s="95"/>
      <c r="BP32" s="95"/>
      <c r="BQ32" s="95"/>
      <c r="BR32" s="96"/>
      <c r="BS32" s="97"/>
      <c r="BT32" s="98"/>
      <c r="BU32" s="97"/>
      <c r="BV32" s="99"/>
      <c r="BW32" s="100"/>
      <c r="BX32" s="95"/>
      <c r="BY32" s="95"/>
      <c r="BZ32" s="95"/>
      <c r="CA32" s="96"/>
      <c r="CB32" s="97"/>
      <c r="CC32" s="98"/>
      <c r="CD32" s="97"/>
      <c r="CE32" s="99"/>
      <c r="CF32" s="100"/>
      <c r="CG32" s="95"/>
      <c r="CH32" s="95"/>
      <c r="CI32" s="95"/>
      <c r="CJ32" s="96"/>
      <c r="CK32" s="97"/>
      <c r="CL32" s="98"/>
      <c r="CM32" s="97"/>
      <c r="CN32" s="99"/>
      <c r="CO32" s="100"/>
      <c r="CP32" s="95"/>
      <c r="CQ32" s="95"/>
      <c r="CR32" s="95"/>
      <c r="CS32" s="96"/>
      <c r="CT32" s="97"/>
      <c r="CU32" s="98"/>
      <c r="CV32" s="97"/>
      <c r="CW32" s="99"/>
      <c r="CX32" s="100"/>
      <c r="CY32" s="95"/>
      <c r="CZ32" s="95"/>
      <c r="DA32" s="95"/>
      <c r="DB32" s="96"/>
      <c r="DC32" s="97"/>
      <c r="DD32" s="98"/>
      <c r="DE32" s="97"/>
      <c r="DF32" s="99"/>
      <c r="DG32" s="100"/>
      <c r="DH32" s="95"/>
      <c r="DI32" s="95"/>
      <c r="DJ32" s="95"/>
      <c r="DK32" s="96"/>
      <c r="DL32" s="97"/>
      <c r="DM32" s="98"/>
      <c r="DN32" s="97"/>
      <c r="DO32" s="99"/>
      <c r="DP32" s="100"/>
      <c r="DQ32" s="95"/>
      <c r="DR32" s="95"/>
      <c r="DS32" s="95"/>
      <c r="DT32" s="96"/>
      <c r="DU32" s="97"/>
      <c r="DV32" s="98"/>
      <c r="DW32" s="97"/>
      <c r="DX32" s="99"/>
      <c r="DY32" s="100"/>
      <c r="DZ32" s="95"/>
      <c r="EA32" s="95"/>
      <c r="EB32" s="95"/>
      <c r="EC32" s="96"/>
      <c r="ED32" s="97"/>
      <c r="EE32" s="98"/>
      <c r="EF32" s="97"/>
      <c r="EG32" s="99"/>
      <c r="EH32" s="100"/>
      <c r="EI32" s="95"/>
      <c r="EJ32" s="95"/>
      <c r="EK32" s="95"/>
      <c r="EL32" s="96"/>
      <c r="EM32" s="97"/>
      <c r="EN32" s="98"/>
      <c r="EO32" s="97"/>
      <c r="EP32" s="99"/>
      <c r="EQ32" s="100"/>
      <c r="ER32" s="95"/>
      <c r="ES32" s="95"/>
      <c r="ET32" s="95"/>
      <c r="EU32" s="96"/>
      <c r="EV32" s="97"/>
      <c r="EW32" s="98"/>
      <c r="EX32" s="97"/>
      <c r="EY32" s="99"/>
      <c r="EZ32" s="100"/>
      <c r="FA32" s="95"/>
      <c r="FB32" s="95"/>
      <c r="FC32" s="95"/>
      <c r="FD32" s="96"/>
      <c r="FE32" s="97"/>
      <c r="FF32" s="98"/>
      <c r="FG32" s="97"/>
      <c r="FH32" s="99"/>
      <c r="FI32" s="100"/>
      <c r="FJ32" s="95"/>
      <c r="FK32" s="95"/>
      <c r="FL32" s="95"/>
      <c r="FM32" s="96"/>
      <c r="FN32" s="97"/>
      <c r="FO32" s="98"/>
      <c r="FP32" s="97"/>
      <c r="FQ32" s="99"/>
      <c r="FR32" s="100"/>
      <c r="FS32" s="95"/>
      <c r="FT32" s="95"/>
      <c r="FU32" s="95"/>
      <c r="FV32" s="96"/>
      <c r="FW32" s="97"/>
      <c r="FX32" s="98"/>
      <c r="FY32" s="97"/>
      <c r="FZ32" s="99"/>
      <c r="GA32" s="100"/>
      <c r="GB32" s="95"/>
      <c r="GC32" s="95"/>
      <c r="GD32" s="95"/>
      <c r="GE32" s="96"/>
      <c r="GF32" s="97"/>
      <c r="GG32" s="98"/>
      <c r="GH32" s="97"/>
      <c r="GI32" s="99"/>
      <c r="GJ32" s="100"/>
      <c r="GK32" s="95"/>
      <c r="GL32" s="95"/>
      <c r="GM32" s="95"/>
      <c r="GN32" s="96"/>
      <c r="GO32" s="97"/>
      <c r="GP32" s="98"/>
      <c r="GQ32" s="97"/>
      <c r="GR32" s="99"/>
      <c r="GS32" s="100"/>
      <c r="GT32" s="452">
        <v>42457</v>
      </c>
      <c r="GU32" s="83">
        <f>11200+11200+11200+11200</f>
        <v>44800</v>
      </c>
      <c r="GV32" s="706" t="s">
        <v>284</v>
      </c>
      <c r="GW32" s="707"/>
      <c r="GX32" s="590"/>
      <c r="GY32" s="105"/>
      <c r="GZ32" s="77"/>
      <c r="HA32" s="77"/>
    </row>
    <row r="33" spans="1:209" x14ac:dyDescent="0.25">
      <c r="A33"/>
      <c r="B33" s="77"/>
      <c r="C33" s="77"/>
      <c r="D33" s="35"/>
      <c r="E33" s="36"/>
      <c r="F33" s="37"/>
      <c r="G33" s="38"/>
      <c r="H33" s="39"/>
      <c r="I33" s="40"/>
      <c r="J33" s="58" t="s">
        <v>119</v>
      </c>
      <c r="K33" s="78" t="s">
        <v>274</v>
      </c>
      <c r="L33" s="106">
        <v>23350</v>
      </c>
      <c r="M33" s="80">
        <v>42456</v>
      </c>
      <c r="N33" s="348" t="s">
        <v>321</v>
      </c>
      <c r="O33" s="107">
        <v>24115</v>
      </c>
      <c r="P33" s="123">
        <f t="shared" si="1"/>
        <v>765</v>
      </c>
      <c r="Q33" s="129">
        <v>21.8</v>
      </c>
      <c r="R33" s="129"/>
      <c r="S33" s="129"/>
      <c r="T33" s="39">
        <f t="shared" si="3"/>
        <v>525707</v>
      </c>
      <c r="U33" s="356" t="s">
        <v>53</v>
      </c>
      <c r="V33" s="453">
        <v>42472</v>
      </c>
      <c r="W33" s="467">
        <v>12679.5</v>
      </c>
      <c r="X33" s="455"/>
      <c r="Y33" s="456"/>
      <c r="Z33" s="457"/>
      <c r="AA33" s="458"/>
      <c r="AB33" s="457"/>
      <c r="AC33" s="459"/>
      <c r="AD33" s="460"/>
      <c r="AE33" s="455"/>
      <c r="AF33" s="455"/>
      <c r="AG33" s="455"/>
      <c r="AH33" s="456"/>
      <c r="AI33" s="457"/>
      <c r="AJ33" s="458"/>
      <c r="AK33" s="457"/>
      <c r="AL33" s="459"/>
      <c r="AM33" s="460"/>
      <c r="AN33" s="455"/>
      <c r="AO33" s="455"/>
      <c r="AP33" s="455"/>
      <c r="AQ33" s="456"/>
      <c r="AR33" s="457"/>
      <c r="AS33" s="458"/>
      <c r="AT33" s="457"/>
      <c r="AU33" s="459"/>
      <c r="AV33" s="460"/>
      <c r="AW33" s="455"/>
      <c r="AX33" s="455"/>
      <c r="AY33" s="455"/>
      <c r="AZ33" s="456"/>
      <c r="BA33" s="457"/>
      <c r="BB33" s="458"/>
      <c r="BC33" s="457"/>
      <c r="BD33" s="459"/>
      <c r="BE33" s="460"/>
      <c r="BF33" s="455"/>
      <c r="BG33" s="455"/>
      <c r="BH33" s="455"/>
      <c r="BI33" s="456"/>
      <c r="BJ33" s="457"/>
      <c r="BK33" s="458"/>
      <c r="BL33" s="457"/>
      <c r="BM33" s="459"/>
      <c r="BN33" s="460"/>
      <c r="BO33" s="455"/>
      <c r="BP33" s="455"/>
      <c r="BQ33" s="455"/>
      <c r="BR33" s="456"/>
      <c r="BS33" s="457"/>
      <c r="BT33" s="458"/>
      <c r="BU33" s="457"/>
      <c r="BV33" s="459"/>
      <c r="BW33" s="460"/>
      <c r="BX33" s="455"/>
      <c r="BY33" s="455"/>
      <c r="BZ33" s="455"/>
      <c r="CA33" s="456"/>
      <c r="CB33" s="457"/>
      <c r="CC33" s="458"/>
      <c r="CD33" s="457"/>
      <c r="CE33" s="459"/>
      <c r="CF33" s="460"/>
      <c r="CG33" s="455"/>
      <c r="CH33" s="455"/>
      <c r="CI33" s="455"/>
      <c r="CJ33" s="456"/>
      <c r="CK33" s="457"/>
      <c r="CL33" s="458"/>
      <c r="CM33" s="457"/>
      <c r="CN33" s="459"/>
      <c r="CO33" s="460"/>
      <c r="CP33" s="455"/>
      <c r="CQ33" s="455"/>
      <c r="CR33" s="455"/>
      <c r="CS33" s="456"/>
      <c r="CT33" s="457"/>
      <c r="CU33" s="458"/>
      <c r="CV33" s="457"/>
      <c r="CW33" s="459"/>
      <c r="CX33" s="460"/>
      <c r="CY33" s="455"/>
      <c r="CZ33" s="455"/>
      <c r="DA33" s="455"/>
      <c r="DB33" s="456"/>
      <c r="DC33" s="457"/>
      <c r="DD33" s="458"/>
      <c r="DE33" s="457"/>
      <c r="DF33" s="459"/>
      <c r="DG33" s="460"/>
      <c r="DH33" s="455"/>
      <c r="DI33" s="455"/>
      <c r="DJ33" s="455"/>
      <c r="DK33" s="456"/>
      <c r="DL33" s="457"/>
      <c r="DM33" s="458"/>
      <c r="DN33" s="457"/>
      <c r="DO33" s="459"/>
      <c r="DP33" s="460"/>
      <c r="DQ33" s="455"/>
      <c r="DR33" s="455"/>
      <c r="DS33" s="455"/>
      <c r="DT33" s="456"/>
      <c r="DU33" s="457"/>
      <c r="DV33" s="458"/>
      <c r="DW33" s="457"/>
      <c r="DX33" s="459"/>
      <c r="DY33" s="460"/>
      <c r="DZ33" s="455"/>
      <c r="EA33" s="455"/>
      <c r="EB33" s="455"/>
      <c r="EC33" s="456"/>
      <c r="ED33" s="457"/>
      <c r="EE33" s="458"/>
      <c r="EF33" s="457"/>
      <c r="EG33" s="459"/>
      <c r="EH33" s="460"/>
      <c r="EI33" s="455"/>
      <c r="EJ33" s="455"/>
      <c r="EK33" s="455"/>
      <c r="EL33" s="456"/>
      <c r="EM33" s="457"/>
      <c r="EN33" s="458"/>
      <c r="EO33" s="457"/>
      <c r="EP33" s="459"/>
      <c r="EQ33" s="460"/>
      <c r="ER33" s="455"/>
      <c r="ES33" s="455"/>
      <c r="ET33" s="455"/>
      <c r="EU33" s="456"/>
      <c r="EV33" s="457"/>
      <c r="EW33" s="458"/>
      <c r="EX33" s="457"/>
      <c r="EY33" s="459"/>
      <c r="EZ33" s="460"/>
      <c r="FA33" s="455"/>
      <c r="FB33" s="455"/>
      <c r="FC33" s="455"/>
      <c r="FD33" s="456"/>
      <c r="FE33" s="457"/>
      <c r="FF33" s="458"/>
      <c r="FG33" s="457"/>
      <c r="FH33" s="459"/>
      <c r="FI33" s="460"/>
      <c r="FJ33" s="455"/>
      <c r="FK33" s="455"/>
      <c r="FL33" s="455"/>
      <c r="FM33" s="456"/>
      <c r="FN33" s="457"/>
      <c r="FO33" s="458"/>
      <c r="FP33" s="457"/>
      <c r="FQ33" s="459"/>
      <c r="FR33" s="460"/>
      <c r="FS33" s="455"/>
      <c r="FT33" s="455"/>
      <c r="FU33" s="455"/>
      <c r="FV33" s="456"/>
      <c r="FW33" s="457"/>
      <c r="FX33" s="458"/>
      <c r="FY33" s="457"/>
      <c r="FZ33" s="459"/>
      <c r="GA33" s="460"/>
      <c r="GB33" s="455"/>
      <c r="GC33" s="455"/>
      <c r="GD33" s="455"/>
      <c r="GE33" s="456"/>
      <c r="GF33" s="457"/>
      <c r="GG33" s="458"/>
      <c r="GH33" s="457"/>
      <c r="GI33" s="459"/>
      <c r="GJ33" s="460"/>
      <c r="GK33" s="455"/>
      <c r="GL33" s="455"/>
      <c r="GM33" s="455"/>
      <c r="GN33" s="456"/>
      <c r="GO33" s="457"/>
      <c r="GP33" s="458"/>
      <c r="GQ33" s="457"/>
      <c r="GR33" s="459"/>
      <c r="GS33" s="460"/>
      <c r="GT33" s="574">
        <v>42472</v>
      </c>
      <c r="GU33" s="473">
        <v>19376</v>
      </c>
      <c r="GV33" s="544" t="s">
        <v>299</v>
      </c>
      <c r="GW33" s="103"/>
      <c r="GX33" s="145" t="s">
        <v>376</v>
      </c>
      <c r="GY33" s="105">
        <v>3944</v>
      </c>
      <c r="GZ33" s="77"/>
      <c r="HA33" s="77"/>
    </row>
    <row r="34" spans="1:209" x14ac:dyDescent="0.25">
      <c r="A34"/>
      <c r="B34" s="77"/>
      <c r="C34" s="77"/>
      <c r="D34" s="35"/>
      <c r="E34" s="36"/>
      <c r="F34" s="37"/>
      <c r="G34" s="38"/>
      <c r="H34" s="39"/>
      <c r="I34" s="40"/>
      <c r="J34" s="58" t="s">
        <v>121</v>
      </c>
      <c r="K34" s="78" t="s">
        <v>275</v>
      </c>
      <c r="L34" s="106">
        <v>6150</v>
      </c>
      <c r="M34" s="80">
        <v>42456</v>
      </c>
      <c r="N34" s="348" t="s">
        <v>325</v>
      </c>
      <c r="O34" s="107">
        <v>6150</v>
      </c>
      <c r="P34" s="123">
        <f t="shared" si="1"/>
        <v>0</v>
      </c>
      <c r="Q34" s="129">
        <v>21.8</v>
      </c>
      <c r="R34" s="129"/>
      <c r="S34" s="129"/>
      <c r="T34" s="39">
        <f t="shared" si="3"/>
        <v>134070</v>
      </c>
      <c r="U34" s="356" t="s">
        <v>53</v>
      </c>
      <c r="V34" s="470">
        <v>42473</v>
      </c>
      <c r="W34" s="467">
        <v>3258.75</v>
      </c>
      <c r="X34" s="455"/>
      <c r="Y34" s="456"/>
      <c r="Z34" s="457"/>
      <c r="AA34" s="458"/>
      <c r="AB34" s="457"/>
      <c r="AC34" s="459"/>
      <c r="AD34" s="460"/>
      <c r="AE34" s="455"/>
      <c r="AF34" s="455"/>
      <c r="AG34" s="455"/>
      <c r="AH34" s="456"/>
      <c r="AI34" s="457"/>
      <c r="AJ34" s="458"/>
      <c r="AK34" s="457"/>
      <c r="AL34" s="459"/>
      <c r="AM34" s="460"/>
      <c r="AN34" s="455"/>
      <c r="AO34" s="455"/>
      <c r="AP34" s="455"/>
      <c r="AQ34" s="456"/>
      <c r="AR34" s="457"/>
      <c r="AS34" s="458"/>
      <c r="AT34" s="457"/>
      <c r="AU34" s="459"/>
      <c r="AV34" s="460"/>
      <c r="AW34" s="455"/>
      <c r="AX34" s="455"/>
      <c r="AY34" s="455"/>
      <c r="AZ34" s="456"/>
      <c r="BA34" s="457"/>
      <c r="BB34" s="458"/>
      <c r="BC34" s="457"/>
      <c r="BD34" s="459"/>
      <c r="BE34" s="460"/>
      <c r="BF34" s="455"/>
      <c r="BG34" s="455"/>
      <c r="BH34" s="455"/>
      <c r="BI34" s="456"/>
      <c r="BJ34" s="457"/>
      <c r="BK34" s="458"/>
      <c r="BL34" s="457"/>
      <c r="BM34" s="459"/>
      <c r="BN34" s="460"/>
      <c r="BO34" s="455"/>
      <c r="BP34" s="455"/>
      <c r="BQ34" s="455"/>
      <c r="BR34" s="456"/>
      <c r="BS34" s="457"/>
      <c r="BT34" s="458"/>
      <c r="BU34" s="457"/>
      <c r="BV34" s="459"/>
      <c r="BW34" s="460"/>
      <c r="BX34" s="455"/>
      <c r="BY34" s="455"/>
      <c r="BZ34" s="455"/>
      <c r="CA34" s="456"/>
      <c r="CB34" s="457"/>
      <c r="CC34" s="458"/>
      <c r="CD34" s="457"/>
      <c r="CE34" s="459"/>
      <c r="CF34" s="460"/>
      <c r="CG34" s="455"/>
      <c r="CH34" s="455"/>
      <c r="CI34" s="455"/>
      <c r="CJ34" s="456"/>
      <c r="CK34" s="457"/>
      <c r="CL34" s="458"/>
      <c r="CM34" s="457"/>
      <c r="CN34" s="459"/>
      <c r="CO34" s="460"/>
      <c r="CP34" s="455"/>
      <c r="CQ34" s="455"/>
      <c r="CR34" s="455"/>
      <c r="CS34" s="456"/>
      <c r="CT34" s="457"/>
      <c r="CU34" s="458"/>
      <c r="CV34" s="457"/>
      <c r="CW34" s="459"/>
      <c r="CX34" s="460"/>
      <c r="CY34" s="455"/>
      <c r="CZ34" s="455"/>
      <c r="DA34" s="455"/>
      <c r="DB34" s="456"/>
      <c r="DC34" s="457"/>
      <c r="DD34" s="458"/>
      <c r="DE34" s="457"/>
      <c r="DF34" s="459"/>
      <c r="DG34" s="460"/>
      <c r="DH34" s="455"/>
      <c r="DI34" s="455"/>
      <c r="DJ34" s="455"/>
      <c r="DK34" s="456"/>
      <c r="DL34" s="457"/>
      <c r="DM34" s="458"/>
      <c r="DN34" s="457"/>
      <c r="DO34" s="459"/>
      <c r="DP34" s="460"/>
      <c r="DQ34" s="455"/>
      <c r="DR34" s="455"/>
      <c r="DS34" s="455"/>
      <c r="DT34" s="456"/>
      <c r="DU34" s="457"/>
      <c r="DV34" s="458"/>
      <c r="DW34" s="457"/>
      <c r="DX34" s="459"/>
      <c r="DY34" s="460"/>
      <c r="DZ34" s="455"/>
      <c r="EA34" s="455"/>
      <c r="EB34" s="455"/>
      <c r="EC34" s="456"/>
      <c r="ED34" s="457"/>
      <c r="EE34" s="458"/>
      <c r="EF34" s="457"/>
      <c r="EG34" s="459"/>
      <c r="EH34" s="460"/>
      <c r="EI34" s="455"/>
      <c r="EJ34" s="455"/>
      <c r="EK34" s="455"/>
      <c r="EL34" s="456"/>
      <c r="EM34" s="457"/>
      <c r="EN34" s="458"/>
      <c r="EO34" s="457"/>
      <c r="EP34" s="459"/>
      <c r="EQ34" s="460"/>
      <c r="ER34" s="455"/>
      <c r="ES34" s="455"/>
      <c r="ET34" s="455"/>
      <c r="EU34" s="456"/>
      <c r="EV34" s="457"/>
      <c r="EW34" s="458"/>
      <c r="EX34" s="457"/>
      <c r="EY34" s="459"/>
      <c r="EZ34" s="460"/>
      <c r="FA34" s="455"/>
      <c r="FB34" s="455"/>
      <c r="FC34" s="455"/>
      <c r="FD34" s="456"/>
      <c r="FE34" s="457"/>
      <c r="FF34" s="458"/>
      <c r="FG34" s="457"/>
      <c r="FH34" s="459"/>
      <c r="FI34" s="460"/>
      <c r="FJ34" s="455"/>
      <c r="FK34" s="455"/>
      <c r="FL34" s="455"/>
      <c r="FM34" s="456"/>
      <c r="FN34" s="457"/>
      <c r="FO34" s="458"/>
      <c r="FP34" s="457"/>
      <c r="FQ34" s="459"/>
      <c r="FR34" s="460"/>
      <c r="FS34" s="455"/>
      <c r="FT34" s="455"/>
      <c r="FU34" s="455"/>
      <c r="FV34" s="456"/>
      <c r="FW34" s="457"/>
      <c r="FX34" s="458"/>
      <c r="FY34" s="457"/>
      <c r="FZ34" s="459"/>
      <c r="GA34" s="460"/>
      <c r="GB34" s="455"/>
      <c r="GC34" s="455"/>
      <c r="GD34" s="455"/>
      <c r="GE34" s="456"/>
      <c r="GF34" s="457"/>
      <c r="GG34" s="458"/>
      <c r="GH34" s="457"/>
      <c r="GI34" s="459"/>
      <c r="GJ34" s="460"/>
      <c r="GK34" s="455"/>
      <c r="GL34" s="455"/>
      <c r="GM34" s="455"/>
      <c r="GN34" s="456"/>
      <c r="GO34" s="457"/>
      <c r="GP34" s="458"/>
      <c r="GQ34" s="457"/>
      <c r="GR34" s="459"/>
      <c r="GS34" s="460"/>
      <c r="GT34" s="574">
        <v>42473</v>
      </c>
      <c r="GU34" s="473">
        <v>0</v>
      </c>
      <c r="GV34" s="545"/>
      <c r="GW34" s="103"/>
      <c r="GX34" s="145" t="s">
        <v>373</v>
      </c>
      <c r="GY34" s="105">
        <v>0</v>
      </c>
      <c r="GZ34" s="77"/>
      <c r="HA34" s="77"/>
    </row>
    <row r="35" spans="1:209" ht="26.25" x14ac:dyDescent="0.25">
      <c r="A35"/>
      <c r="B35" s="77"/>
      <c r="C35" s="77"/>
      <c r="D35" s="35"/>
      <c r="E35" s="36"/>
      <c r="F35" s="37"/>
      <c r="G35" s="38"/>
      <c r="H35" s="39"/>
      <c r="I35" s="40"/>
      <c r="J35" s="58" t="s">
        <v>276</v>
      </c>
      <c r="K35" s="78" t="s">
        <v>277</v>
      </c>
      <c r="L35" s="106">
        <v>25230</v>
      </c>
      <c r="M35" s="80">
        <v>42457</v>
      </c>
      <c r="N35" s="468" t="s">
        <v>323</v>
      </c>
      <c r="O35" s="107">
        <f>26525+4565</f>
        <v>31090</v>
      </c>
      <c r="P35" s="123">
        <f t="shared" si="1"/>
        <v>5860</v>
      </c>
      <c r="Q35" s="129">
        <v>21.8</v>
      </c>
      <c r="R35" s="129"/>
      <c r="S35" s="129"/>
      <c r="T35" s="39">
        <f>Q35*O35</f>
        <v>677762</v>
      </c>
      <c r="U35" s="356" t="s">
        <v>53</v>
      </c>
      <c r="V35" s="453">
        <v>42473</v>
      </c>
      <c r="W35" s="467">
        <v>15286.5</v>
      </c>
      <c r="X35" s="455"/>
      <c r="Y35" s="456"/>
      <c r="Z35" s="457"/>
      <c r="AA35" s="458"/>
      <c r="AB35" s="457"/>
      <c r="AC35" s="459"/>
      <c r="AD35" s="460"/>
      <c r="AE35" s="455"/>
      <c r="AF35" s="455"/>
      <c r="AG35" s="455"/>
      <c r="AH35" s="456"/>
      <c r="AI35" s="457"/>
      <c r="AJ35" s="458"/>
      <c r="AK35" s="457"/>
      <c r="AL35" s="459"/>
      <c r="AM35" s="460"/>
      <c r="AN35" s="455"/>
      <c r="AO35" s="455"/>
      <c r="AP35" s="455"/>
      <c r="AQ35" s="456"/>
      <c r="AR35" s="457"/>
      <c r="AS35" s="458"/>
      <c r="AT35" s="457"/>
      <c r="AU35" s="459"/>
      <c r="AV35" s="460"/>
      <c r="AW35" s="455"/>
      <c r="AX35" s="455"/>
      <c r="AY35" s="455"/>
      <c r="AZ35" s="456"/>
      <c r="BA35" s="457"/>
      <c r="BB35" s="458"/>
      <c r="BC35" s="457"/>
      <c r="BD35" s="459"/>
      <c r="BE35" s="460"/>
      <c r="BF35" s="455"/>
      <c r="BG35" s="455"/>
      <c r="BH35" s="455"/>
      <c r="BI35" s="456"/>
      <c r="BJ35" s="457"/>
      <c r="BK35" s="458"/>
      <c r="BL35" s="457"/>
      <c r="BM35" s="459"/>
      <c r="BN35" s="460"/>
      <c r="BO35" s="455"/>
      <c r="BP35" s="455"/>
      <c r="BQ35" s="455"/>
      <c r="BR35" s="456"/>
      <c r="BS35" s="457"/>
      <c r="BT35" s="458"/>
      <c r="BU35" s="457"/>
      <c r="BV35" s="459"/>
      <c r="BW35" s="460"/>
      <c r="BX35" s="455"/>
      <c r="BY35" s="455"/>
      <c r="BZ35" s="455"/>
      <c r="CA35" s="456"/>
      <c r="CB35" s="457"/>
      <c r="CC35" s="458"/>
      <c r="CD35" s="457"/>
      <c r="CE35" s="459"/>
      <c r="CF35" s="460"/>
      <c r="CG35" s="455"/>
      <c r="CH35" s="455"/>
      <c r="CI35" s="455"/>
      <c r="CJ35" s="456"/>
      <c r="CK35" s="457"/>
      <c r="CL35" s="458"/>
      <c r="CM35" s="457"/>
      <c r="CN35" s="459"/>
      <c r="CO35" s="460"/>
      <c r="CP35" s="455"/>
      <c r="CQ35" s="455"/>
      <c r="CR35" s="455"/>
      <c r="CS35" s="456"/>
      <c r="CT35" s="457"/>
      <c r="CU35" s="458"/>
      <c r="CV35" s="457"/>
      <c r="CW35" s="459"/>
      <c r="CX35" s="460"/>
      <c r="CY35" s="455"/>
      <c r="CZ35" s="455"/>
      <c r="DA35" s="455"/>
      <c r="DB35" s="456"/>
      <c r="DC35" s="457"/>
      <c r="DD35" s="458"/>
      <c r="DE35" s="457"/>
      <c r="DF35" s="459"/>
      <c r="DG35" s="460"/>
      <c r="DH35" s="455"/>
      <c r="DI35" s="455"/>
      <c r="DJ35" s="455"/>
      <c r="DK35" s="456"/>
      <c r="DL35" s="457"/>
      <c r="DM35" s="458"/>
      <c r="DN35" s="457"/>
      <c r="DO35" s="459"/>
      <c r="DP35" s="460"/>
      <c r="DQ35" s="455"/>
      <c r="DR35" s="455"/>
      <c r="DS35" s="455"/>
      <c r="DT35" s="456"/>
      <c r="DU35" s="457"/>
      <c r="DV35" s="458"/>
      <c r="DW35" s="457"/>
      <c r="DX35" s="459"/>
      <c r="DY35" s="460"/>
      <c r="DZ35" s="455"/>
      <c r="EA35" s="455"/>
      <c r="EB35" s="455"/>
      <c r="EC35" s="456"/>
      <c r="ED35" s="457"/>
      <c r="EE35" s="458"/>
      <c r="EF35" s="457"/>
      <c r="EG35" s="459"/>
      <c r="EH35" s="460"/>
      <c r="EI35" s="455"/>
      <c r="EJ35" s="455"/>
      <c r="EK35" s="455"/>
      <c r="EL35" s="456"/>
      <c r="EM35" s="457"/>
      <c r="EN35" s="458"/>
      <c r="EO35" s="457"/>
      <c r="EP35" s="459"/>
      <c r="EQ35" s="460"/>
      <c r="ER35" s="455"/>
      <c r="ES35" s="455"/>
      <c r="ET35" s="455"/>
      <c r="EU35" s="456"/>
      <c r="EV35" s="457"/>
      <c r="EW35" s="458"/>
      <c r="EX35" s="457"/>
      <c r="EY35" s="459"/>
      <c r="EZ35" s="460"/>
      <c r="FA35" s="455"/>
      <c r="FB35" s="455"/>
      <c r="FC35" s="455"/>
      <c r="FD35" s="456"/>
      <c r="FE35" s="457"/>
      <c r="FF35" s="458"/>
      <c r="FG35" s="457"/>
      <c r="FH35" s="459"/>
      <c r="FI35" s="460"/>
      <c r="FJ35" s="455"/>
      <c r="FK35" s="455"/>
      <c r="FL35" s="455"/>
      <c r="FM35" s="456"/>
      <c r="FN35" s="457"/>
      <c r="FO35" s="458"/>
      <c r="FP35" s="457"/>
      <c r="FQ35" s="459"/>
      <c r="FR35" s="460"/>
      <c r="FS35" s="455"/>
      <c r="FT35" s="455"/>
      <c r="FU35" s="455"/>
      <c r="FV35" s="456"/>
      <c r="FW35" s="457"/>
      <c r="FX35" s="458"/>
      <c r="FY35" s="457"/>
      <c r="FZ35" s="459"/>
      <c r="GA35" s="460"/>
      <c r="GB35" s="455"/>
      <c r="GC35" s="455"/>
      <c r="GD35" s="455"/>
      <c r="GE35" s="456"/>
      <c r="GF35" s="457"/>
      <c r="GG35" s="458"/>
      <c r="GH35" s="457"/>
      <c r="GI35" s="459"/>
      <c r="GJ35" s="460"/>
      <c r="GK35" s="455"/>
      <c r="GL35" s="455"/>
      <c r="GM35" s="455"/>
      <c r="GN35" s="456"/>
      <c r="GO35" s="457"/>
      <c r="GP35" s="458"/>
      <c r="GQ35" s="457"/>
      <c r="GR35" s="459"/>
      <c r="GS35" s="460"/>
      <c r="GT35" s="575">
        <v>42472</v>
      </c>
      <c r="GU35" s="473">
        <v>19376</v>
      </c>
      <c r="GV35" s="545" t="s">
        <v>300</v>
      </c>
      <c r="GW35" s="103"/>
      <c r="GX35" s="145" t="s">
        <v>376</v>
      </c>
      <c r="GY35" s="105">
        <v>3944</v>
      </c>
      <c r="GZ35" s="77"/>
      <c r="HA35" s="77"/>
    </row>
    <row r="36" spans="1:209" x14ac:dyDescent="0.25">
      <c r="A36"/>
      <c r="B36" s="77"/>
      <c r="C36" s="77"/>
      <c r="D36" s="35"/>
      <c r="E36" s="36"/>
      <c r="F36" s="37"/>
      <c r="G36" s="38"/>
      <c r="H36" s="39"/>
      <c r="I36" s="40"/>
      <c r="J36" s="58" t="s">
        <v>276</v>
      </c>
      <c r="K36" s="78" t="s">
        <v>204</v>
      </c>
      <c r="L36" s="106">
        <v>23570</v>
      </c>
      <c r="M36" s="80">
        <v>42458</v>
      </c>
      <c r="N36" s="348" t="s">
        <v>328</v>
      </c>
      <c r="O36" s="107">
        <v>25810</v>
      </c>
      <c r="P36" s="123">
        <f t="shared" si="1"/>
        <v>2240</v>
      </c>
      <c r="Q36" s="129">
        <v>21.8</v>
      </c>
      <c r="R36" s="129"/>
      <c r="S36" s="129"/>
      <c r="T36" s="39">
        <f>Q36*O36</f>
        <v>562658</v>
      </c>
      <c r="U36" s="356" t="s">
        <v>53</v>
      </c>
      <c r="V36" s="453">
        <v>42473</v>
      </c>
      <c r="W36" s="467">
        <v>12798</v>
      </c>
      <c r="X36" s="455"/>
      <c r="Y36" s="456"/>
      <c r="Z36" s="457"/>
      <c r="AA36" s="458"/>
      <c r="AB36" s="457"/>
      <c r="AC36" s="459"/>
      <c r="AD36" s="460"/>
      <c r="AE36" s="455"/>
      <c r="AF36" s="455"/>
      <c r="AG36" s="455"/>
      <c r="AH36" s="456"/>
      <c r="AI36" s="457"/>
      <c r="AJ36" s="458"/>
      <c r="AK36" s="457"/>
      <c r="AL36" s="459"/>
      <c r="AM36" s="460"/>
      <c r="AN36" s="455"/>
      <c r="AO36" s="455"/>
      <c r="AP36" s="455"/>
      <c r="AQ36" s="456"/>
      <c r="AR36" s="457"/>
      <c r="AS36" s="458"/>
      <c r="AT36" s="457"/>
      <c r="AU36" s="459"/>
      <c r="AV36" s="460"/>
      <c r="AW36" s="455"/>
      <c r="AX36" s="455"/>
      <c r="AY36" s="455"/>
      <c r="AZ36" s="456"/>
      <c r="BA36" s="457"/>
      <c r="BB36" s="458"/>
      <c r="BC36" s="457"/>
      <c r="BD36" s="459"/>
      <c r="BE36" s="460"/>
      <c r="BF36" s="455"/>
      <c r="BG36" s="455"/>
      <c r="BH36" s="455"/>
      <c r="BI36" s="456"/>
      <c r="BJ36" s="457"/>
      <c r="BK36" s="458"/>
      <c r="BL36" s="457"/>
      <c r="BM36" s="459"/>
      <c r="BN36" s="460"/>
      <c r="BO36" s="455"/>
      <c r="BP36" s="455"/>
      <c r="BQ36" s="455"/>
      <c r="BR36" s="456"/>
      <c r="BS36" s="457"/>
      <c r="BT36" s="458"/>
      <c r="BU36" s="457"/>
      <c r="BV36" s="459"/>
      <c r="BW36" s="460"/>
      <c r="BX36" s="455"/>
      <c r="BY36" s="455"/>
      <c r="BZ36" s="455"/>
      <c r="CA36" s="456"/>
      <c r="CB36" s="457"/>
      <c r="CC36" s="458"/>
      <c r="CD36" s="457"/>
      <c r="CE36" s="459"/>
      <c r="CF36" s="460"/>
      <c r="CG36" s="455"/>
      <c r="CH36" s="455"/>
      <c r="CI36" s="455"/>
      <c r="CJ36" s="456"/>
      <c r="CK36" s="457"/>
      <c r="CL36" s="458"/>
      <c r="CM36" s="457"/>
      <c r="CN36" s="459"/>
      <c r="CO36" s="460"/>
      <c r="CP36" s="455"/>
      <c r="CQ36" s="455"/>
      <c r="CR36" s="455"/>
      <c r="CS36" s="456"/>
      <c r="CT36" s="457"/>
      <c r="CU36" s="458"/>
      <c r="CV36" s="457"/>
      <c r="CW36" s="459"/>
      <c r="CX36" s="460"/>
      <c r="CY36" s="455"/>
      <c r="CZ36" s="455"/>
      <c r="DA36" s="455"/>
      <c r="DB36" s="456"/>
      <c r="DC36" s="457"/>
      <c r="DD36" s="458"/>
      <c r="DE36" s="457"/>
      <c r="DF36" s="459"/>
      <c r="DG36" s="460"/>
      <c r="DH36" s="455"/>
      <c r="DI36" s="455"/>
      <c r="DJ36" s="455"/>
      <c r="DK36" s="456"/>
      <c r="DL36" s="457"/>
      <c r="DM36" s="458"/>
      <c r="DN36" s="457"/>
      <c r="DO36" s="459"/>
      <c r="DP36" s="460"/>
      <c r="DQ36" s="455"/>
      <c r="DR36" s="455"/>
      <c r="DS36" s="455"/>
      <c r="DT36" s="456"/>
      <c r="DU36" s="457"/>
      <c r="DV36" s="458"/>
      <c r="DW36" s="457"/>
      <c r="DX36" s="459"/>
      <c r="DY36" s="460"/>
      <c r="DZ36" s="455"/>
      <c r="EA36" s="455"/>
      <c r="EB36" s="455"/>
      <c r="EC36" s="456"/>
      <c r="ED36" s="457"/>
      <c r="EE36" s="458"/>
      <c r="EF36" s="457"/>
      <c r="EG36" s="459"/>
      <c r="EH36" s="460"/>
      <c r="EI36" s="455"/>
      <c r="EJ36" s="455"/>
      <c r="EK36" s="455"/>
      <c r="EL36" s="456"/>
      <c r="EM36" s="457"/>
      <c r="EN36" s="458"/>
      <c r="EO36" s="457"/>
      <c r="EP36" s="459"/>
      <c r="EQ36" s="460"/>
      <c r="ER36" s="455"/>
      <c r="ES36" s="455"/>
      <c r="ET36" s="455"/>
      <c r="EU36" s="456"/>
      <c r="EV36" s="457"/>
      <c r="EW36" s="458"/>
      <c r="EX36" s="457"/>
      <c r="EY36" s="459"/>
      <c r="EZ36" s="460"/>
      <c r="FA36" s="455"/>
      <c r="FB36" s="455"/>
      <c r="FC36" s="455"/>
      <c r="FD36" s="456"/>
      <c r="FE36" s="457"/>
      <c r="FF36" s="458"/>
      <c r="FG36" s="457"/>
      <c r="FH36" s="459"/>
      <c r="FI36" s="460"/>
      <c r="FJ36" s="455"/>
      <c r="FK36" s="455"/>
      <c r="FL36" s="455"/>
      <c r="FM36" s="456"/>
      <c r="FN36" s="457"/>
      <c r="FO36" s="458"/>
      <c r="FP36" s="457"/>
      <c r="FQ36" s="459"/>
      <c r="FR36" s="460"/>
      <c r="FS36" s="455"/>
      <c r="FT36" s="455"/>
      <c r="FU36" s="455"/>
      <c r="FV36" s="456"/>
      <c r="FW36" s="457"/>
      <c r="FX36" s="458"/>
      <c r="FY36" s="457"/>
      <c r="FZ36" s="459"/>
      <c r="GA36" s="460"/>
      <c r="GB36" s="455"/>
      <c r="GC36" s="455"/>
      <c r="GD36" s="455"/>
      <c r="GE36" s="456"/>
      <c r="GF36" s="457"/>
      <c r="GG36" s="458"/>
      <c r="GH36" s="457"/>
      <c r="GI36" s="459"/>
      <c r="GJ36" s="460"/>
      <c r="GK36" s="455"/>
      <c r="GL36" s="455"/>
      <c r="GM36" s="455"/>
      <c r="GN36" s="456"/>
      <c r="GO36" s="457"/>
      <c r="GP36" s="458"/>
      <c r="GQ36" s="457"/>
      <c r="GR36" s="459"/>
      <c r="GS36" s="460"/>
      <c r="GT36" s="462">
        <v>42472</v>
      </c>
      <c r="GU36" s="473">
        <v>19376</v>
      </c>
      <c r="GV36" s="544" t="s">
        <v>301</v>
      </c>
      <c r="GW36" s="103"/>
      <c r="GX36" s="145" t="s">
        <v>376</v>
      </c>
      <c r="GY36" s="105">
        <v>3944</v>
      </c>
      <c r="GZ36" s="77"/>
      <c r="HA36" s="77"/>
    </row>
    <row r="37" spans="1:209" x14ac:dyDescent="0.25">
      <c r="A37"/>
      <c r="B37" s="77"/>
      <c r="C37" s="77"/>
      <c r="D37" s="35"/>
      <c r="E37" s="36"/>
      <c r="F37" s="37"/>
      <c r="G37" s="38"/>
      <c r="H37" s="39"/>
      <c r="I37" s="40"/>
      <c r="J37" s="58" t="s">
        <v>121</v>
      </c>
      <c r="K37" s="78" t="s">
        <v>278</v>
      </c>
      <c r="L37" s="106">
        <v>2970</v>
      </c>
      <c r="M37" s="80">
        <v>42458</v>
      </c>
      <c r="N37" s="348" t="s">
        <v>324</v>
      </c>
      <c r="O37" s="107">
        <v>2970</v>
      </c>
      <c r="P37" s="123">
        <f t="shared" si="1"/>
        <v>0</v>
      </c>
      <c r="Q37" s="129">
        <v>21.8</v>
      </c>
      <c r="R37" s="129"/>
      <c r="S37" s="129"/>
      <c r="T37" s="39">
        <f t="shared" si="0"/>
        <v>64746</v>
      </c>
      <c r="U37" s="357" t="s">
        <v>53</v>
      </c>
      <c r="V37" s="453">
        <v>42473</v>
      </c>
      <c r="W37" s="471">
        <v>1540.5</v>
      </c>
      <c r="X37" s="455"/>
      <c r="Y37" s="456"/>
      <c r="Z37" s="457"/>
      <c r="AA37" s="458"/>
      <c r="AB37" s="457"/>
      <c r="AC37" s="459"/>
      <c r="AD37" s="460"/>
      <c r="AE37" s="455"/>
      <c r="AF37" s="455"/>
      <c r="AG37" s="455"/>
      <c r="AH37" s="456"/>
      <c r="AI37" s="457"/>
      <c r="AJ37" s="458"/>
      <c r="AK37" s="457"/>
      <c r="AL37" s="459"/>
      <c r="AM37" s="460"/>
      <c r="AN37" s="455"/>
      <c r="AO37" s="455"/>
      <c r="AP37" s="455"/>
      <c r="AQ37" s="456"/>
      <c r="AR37" s="457"/>
      <c r="AS37" s="458"/>
      <c r="AT37" s="457"/>
      <c r="AU37" s="459"/>
      <c r="AV37" s="460"/>
      <c r="AW37" s="455"/>
      <c r="AX37" s="455"/>
      <c r="AY37" s="455"/>
      <c r="AZ37" s="456"/>
      <c r="BA37" s="457"/>
      <c r="BB37" s="458"/>
      <c r="BC37" s="457"/>
      <c r="BD37" s="459"/>
      <c r="BE37" s="460"/>
      <c r="BF37" s="455"/>
      <c r="BG37" s="455"/>
      <c r="BH37" s="455"/>
      <c r="BI37" s="456"/>
      <c r="BJ37" s="457"/>
      <c r="BK37" s="458"/>
      <c r="BL37" s="457"/>
      <c r="BM37" s="459"/>
      <c r="BN37" s="460"/>
      <c r="BO37" s="455"/>
      <c r="BP37" s="455"/>
      <c r="BQ37" s="455"/>
      <c r="BR37" s="456"/>
      <c r="BS37" s="457"/>
      <c r="BT37" s="458"/>
      <c r="BU37" s="457"/>
      <c r="BV37" s="459"/>
      <c r="BW37" s="460"/>
      <c r="BX37" s="455"/>
      <c r="BY37" s="455"/>
      <c r="BZ37" s="455"/>
      <c r="CA37" s="456"/>
      <c r="CB37" s="457"/>
      <c r="CC37" s="458"/>
      <c r="CD37" s="457"/>
      <c r="CE37" s="459"/>
      <c r="CF37" s="460"/>
      <c r="CG37" s="455"/>
      <c r="CH37" s="455"/>
      <c r="CI37" s="455"/>
      <c r="CJ37" s="456"/>
      <c r="CK37" s="457"/>
      <c r="CL37" s="458"/>
      <c r="CM37" s="457"/>
      <c r="CN37" s="459"/>
      <c r="CO37" s="460"/>
      <c r="CP37" s="455"/>
      <c r="CQ37" s="455"/>
      <c r="CR37" s="455"/>
      <c r="CS37" s="456"/>
      <c r="CT37" s="457"/>
      <c r="CU37" s="458"/>
      <c r="CV37" s="457"/>
      <c r="CW37" s="459"/>
      <c r="CX37" s="460"/>
      <c r="CY37" s="455"/>
      <c r="CZ37" s="455"/>
      <c r="DA37" s="455"/>
      <c r="DB37" s="456"/>
      <c r="DC37" s="457"/>
      <c r="DD37" s="458"/>
      <c r="DE37" s="457"/>
      <c r="DF37" s="459"/>
      <c r="DG37" s="460"/>
      <c r="DH37" s="455"/>
      <c r="DI37" s="455"/>
      <c r="DJ37" s="455"/>
      <c r="DK37" s="456"/>
      <c r="DL37" s="457"/>
      <c r="DM37" s="458"/>
      <c r="DN37" s="457"/>
      <c r="DO37" s="459"/>
      <c r="DP37" s="460"/>
      <c r="DQ37" s="455"/>
      <c r="DR37" s="455"/>
      <c r="DS37" s="455"/>
      <c r="DT37" s="456"/>
      <c r="DU37" s="457"/>
      <c r="DV37" s="458"/>
      <c r="DW37" s="457"/>
      <c r="DX37" s="459"/>
      <c r="DY37" s="460"/>
      <c r="DZ37" s="455"/>
      <c r="EA37" s="455"/>
      <c r="EB37" s="455"/>
      <c r="EC37" s="456"/>
      <c r="ED37" s="457"/>
      <c r="EE37" s="458"/>
      <c r="EF37" s="457"/>
      <c r="EG37" s="459"/>
      <c r="EH37" s="460"/>
      <c r="EI37" s="455"/>
      <c r="EJ37" s="455"/>
      <c r="EK37" s="455"/>
      <c r="EL37" s="456"/>
      <c r="EM37" s="457"/>
      <c r="EN37" s="458"/>
      <c r="EO37" s="457"/>
      <c r="EP37" s="459"/>
      <c r="EQ37" s="460"/>
      <c r="ER37" s="455"/>
      <c r="ES37" s="455"/>
      <c r="ET37" s="455"/>
      <c r="EU37" s="456"/>
      <c r="EV37" s="457"/>
      <c r="EW37" s="458"/>
      <c r="EX37" s="457"/>
      <c r="EY37" s="459"/>
      <c r="EZ37" s="460"/>
      <c r="FA37" s="455"/>
      <c r="FB37" s="455"/>
      <c r="FC37" s="455"/>
      <c r="FD37" s="456"/>
      <c r="FE37" s="457"/>
      <c r="FF37" s="458"/>
      <c r="FG37" s="457"/>
      <c r="FH37" s="459"/>
      <c r="FI37" s="460"/>
      <c r="FJ37" s="455"/>
      <c r="FK37" s="455"/>
      <c r="FL37" s="455"/>
      <c r="FM37" s="456"/>
      <c r="FN37" s="457"/>
      <c r="FO37" s="458"/>
      <c r="FP37" s="457"/>
      <c r="FQ37" s="459"/>
      <c r="FR37" s="460"/>
      <c r="FS37" s="455"/>
      <c r="FT37" s="455"/>
      <c r="FU37" s="455"/>
      <c r="FV37" s="456"/>
      <c r="FW37" s="457"/>
      <c r="FX37" s="458"/>
      <c r="FY37" s="457"/>
      <c r="FZ37" s="459"/>
      <c r="GA37" s="460"/>
      <c r="GB37" s="455"/>
      <c r="GC37" s="455"/>
      <c r="GD37" s="455"/>
      <c r="GE37" s="456"/>
      <c r="GF37" s="457"/>
      <c r="GG37" s="458"/>
      <c r="GH37" s="457"/>
      <c r="GI37" s="459"/>
      <c r="GJ37" s="460"/>
      <c r="GK37" s="455"/>
      <c r="GL37" s="455"/>
      <c r="GM37" s="455"/>
      <c r="GN37" s="456"/>
      <c r="GO37" s="457"/>
      <c r="GP37" s="458"/>
      <c r="GQ37" s="457"/>
      <c r="GR37" s="459"/>
      <c r="GS37" s="460"/>
      <c r="GT37" s="462">
        <v>42473</v>
      </c>
      <c r="GU37" s="473">
        <v>0</v>
      </c>
      <c r="GV37" s="474"/>
      <c r="GW37" s="103"/>
      <c r="GX37" s="145" t="s">
        <v>373</v>
      </c>
      <c r="GY37" s="105">
        <v>0</v>
      </c>
      <c r="GZ37" s="77"/>
      <c r="HA37" s="77"/>
    </row>
    <row r="38" spans="1:209" ht="30" x14ac:dyDescent="0.25">
      <c r="A38"/>
      <c r="B38" s="77"/>
      <c r="C38" s="77"/>
      <c r="D38" s="35"/>
      <c r="E38" s="36"/>
      <c r="F38" s="37"/>
      <c r="G38" s="38"/>
      <c r="H38" s="39"/>
      <c r="I38" s="40"/>
      <c r="J38" s="58" t="s">
        <v>32</v>
      </c>
      <c r="K38" s="78" t="s">
        <v>279</v>
      </c>
      <c r="L38" s="106">
        <v>24490</v>
      </c>
      <c r="M38" s="80">
        <v>42459</v>
      </c>
      <c r="N38" s="81" t="s">
        <v>283</v>
      </c>
      <c r="O38" s="107">
        <v>24490</v>
      </c>
      <c r="P38" s="123">
        <f t="shared" si="1"/>
        <v>0</v>
      </c>
      <c r="Q38" s="129">
        <v>21</v>
      </c>
      <c r="R38" s="129"/>
      <c r="S38" s="142"/>
      <c r="T38" s="39">
        <f t="shared" si="0"/>
        <v>514290</v>
      </c>
      <c r="U38" s="358" t="s">
        <v>53</v>
      </c>
      <c r="V38" s="392">
        <v>42460</v>
      </c>
      <c r="W38" s="404">
        <v>25088</v>
      </c>
      <c r="X38" s="95"/>
      <c r="Y38" s="96"/>
      <c r="Z38" s="97"/>
      <c r="AA38" s="98"/>
      <c r="AB38" s="97"/>
      <c r="AC38" s="99"/>
      <c r="AD38" s="100"/>
      <c r="AE38" s="95"/>
      <c r="AF38" s="95"/>
      <c r="AG38" s="95"/>
      <c r="AH38" s="96"/>
      <c r="AI38" s="97"/>
      <c r="AJ38" s="98"/>
      <c r="AK38" s="97"/>
      <c r="AL38" s="99"/>
      <c r="AM38" s="100"/>
      <c r="AN38" s="95"/>
      <c r="AO38" s="95"/>
      <c r="AP38" s="95"/>
      <c r="AQ38" s="96"/>
      <c r="AR38" s="97"/>
      <c r="AS38" s="98"/>
      <c r="AT38" s="97"/>
      <c r="AU38" s="99"/>
      <c r="AV38" s="100"/>
      <c r="AW38" s="95"/>
      <c r="AX38" s="95"/>
      <c r="AY38" s="95"/>
      <c r="AZ38" s="96"/>
      <c r="BA38" s="97"/>
      <c r="BB38" s="98"/>
      <c r="BC38" s="97"/>
      <c r="BD38" s="99"/>
      <c r="BE38" s="100"/>
      <c r="BF38" s="95"/>
      <c r="BG38" s="95"/>
      <c r="BH38" s="95"/>
      <c r="BI38" s="96"/>
      <c r="BJ38" s="97"/>
      <c r="BK38" s="98"/>
      <c r="BL38" s="97"/>
      <c r="BM38" s="99"/>
      <c r="BN38" s="100"/>
      <c r="BO38" s="95"/>
      <c r="BP38" s="95"/>
      <c r="BQ38" s="95"/>
      <c r="BR38" s="96"/>
      <c r="BS38" s="97"/>
      <c r="BT38" s="98"/>
      <c r="BU38" s="97"/>
      <c r="BV38" s="99"/>
      <c r="BW38" s="100"/>
      <c r="BX38" s="95"/>
      <c r="BY38" s="95"/>
      <c r="BZ38" s="95"/>
      <c r="CA38" s="96"/>
      <c r="CB38" s="97"/>
      <c r="CC38" s="98"/>
      <c r="CD38" s="97"/>
      <c r="CE38" s="99"/>
      <c r="CF38" s="100"/>
      <c r="CG38" s="95"/>
      <c r="CH38" s="95"/>
      <c r="CI38" s="95"/>
      <c r="CJ38" s="96"/>
      <c r="CK38" s="97"/>
      <c r="CL38" s="98"/>
      <c r="CM38" s="97"/>
      <c r="CN38" s="99"/>
      <c r="CO38" s="100"/>
      <c r="CP38" s="95"/>
      <c r="CQ38" s="95"/>
      <c r="CR38" s="95"/>
      <c r="CS38" s="96"/>
      <c r="CT38" s="97"/>
      <c r="CU38" s="98"/>
      <c r="CV38" s="97"/>
      <c r="CW38" s="99"/>
      <c r="CX38" s="100"/>
      <c r="CY38" s="95"/>
      <c r="CZ38" s="95"/>
      <c r="DA38" s="95"/>
      <c r="DB38" s="96"/>
      <c r="DC38" s="97"/>
      <c r="DD38" s="98"/>
      <c r="DE38" s="97"/>
      <c r="DF38" s="99"/>
      <c r="DG38" s="100"/>
      <c r="DH38" s="95"/>
      <c r="DI38" s="95"/>
      <c r="DJ38" s="95"/>
      <c r="DK38" s="96"/>
      <c r="DL38" s="97"/>
      <c r="DM38" s="98"/>
      <c r="DN38" s="97"/>
      <c r="DO38" s="99"/>
      <c r="DP38" s="100"/>
      <c r="DQ38" s="95"/>
      <c r="DR38" s="95"/>
      <c r="DS38" s="95"/>
      <c r="DT38" s="96"/>
      <c r="DU38" s="97"/>
      <c r="DV38" s="98"/>
      <c r="DW38" s="97"/>
      <c r="DX38" s="99"/>
      <c r="DY38" s="100"/>
      <c r="DZ38" s="95"/>
      <c r="EA38" s="95"/>
      <c r="EB38" s="95"/>
      <c r="EC38" s="96"/>
      <c r="ED38" s="97"/>
      <c r="EE38" s="98"/>
      <c r="EF38" s="97"/>
      <c r="EG38" s="99"/>
      <c r="EH38" s="100"/>
      <c r="EI38" s="95"/>
      <c r="EJ38" s="95"/>
      <c r="EK38" s="95"/>
      <c r="EL38" s="96"/>
      <c r="EM38" s="97"/>
      <c r="EN38" s="98"/>
      <c r="EO38" s="97"/>
      <c r="EP38" s="99"/>
      <c r="EQ38" s="100"/>
      <c r="ER38" s="95"/>
      <c r="ES38" s="95"/>
      <c r="ET38" s="95"/>
      <c r="EU38" s="96"/>
      <c r="EV38" s="97"/>
      <c r="EW38" s="98"/>
      <c r="EX38" s="97"/>
      <c r="EY38" s="99"/>
      <c r="EZ38" s="100"/>
      <c r="FA38" s="95"/>
      <c r="FB38" s="95"/>
      <c r="FC38" s="95"/>
      <c r="FD38" s="96"/>
      <c r="FE38" s="97"/>
      <c r="FF38" s="98"/>
      <c r="FG38" s="97"/>
      <c r="FH38" s="99"/>
      <c r="FI38" s="100"/>
      <c r="FJ38" s="95"/>
      <c r="FK38" s="95"/>
      <c r="FL38" s="95"/>
      <c r="FM38" s="96"/>
      <c r="FN38" s="97"/>
      <c r="FO38" s="98"/>
      <c r="FP38" s="97"/>
      <c r="FQ38" s="99"/>
      <c r="FR38" s="100"/>
      <c r="FS38" s="95"/>
      <c r="FT38" s="95"/>
      <c r="FU38" s="95"/>
      <c r="FV38" s="96"/>
      <c r="FW38" s="97"/>
      <c r="FX38" s="98"/>
      <c r="FY38" s="97"/>
      <c r="FZ38" s="99"/>
      <c r="GA38" s="100"/>
      <c r="GB38" s="95"/>
      <c r="GC38" s="95"/>
      <c r="GD38" s="95"/>
      <c r="GE38" s="96"/>
      <c r="GF38" s="97"/>
      <c r="GG38" s="98"/>
      <c r="GH38" s="97"/>
      <c r="GI38" s="99"/>
      <c r="GJ38" s="100"/>
      <c r="GK38" s="95"/>
      <c r="GL38" s="95"/>
      <c r="GM38" s="95"/>
      <c r="GN38" s="96"/>
      <c r="GO38" s="97"/>
      <c r="GP38" s="98"/>
      <c r="GQ38" s="97"/>
      <c r="GR38" s="99"/>
      <c r="GS38" s="100"/>
      <c r="GT38" s="399">
        <v>42460</v>
      </c>
      <c r="GU38" s="83">
        <v>22400</v>
      </c>
      <c r="GV38" s="103" t="s">
        <v>282</v>
      </c>
      <c r="GW38" s="103"/>
      <c r="GX38" s="145" t="s">
        <v>373</v>
      </c>
      <c r="GY38" s="105">
        <v>0</v>
      </c>
      <c r="GZ38" s="77"/>
    </row>
    <row r="39" spans="1:209" x14ac:dyDescent="0.25">
      <c r="A39"/>
      <c r="B39" s="77"/>
      <c r="C39" s="77"/>
      <c r="D39" s="35"/>
      <c r="E39" s="36"/>
      <c r="F39" s="37"/>
      <c r="G39" s="38"/>
      <c r="H39" s="39"/>
      <c r="I39" s="40"/>
      <c r="J39" s="58" t="s">
        <v>44</v>
      </c>
      <c r="K39" s="78" t="s">
        <v>330</v>
      </c>
      <c r="L39" s="106">
        <v>23790</v>
      </c>
      <c r="M39" s="80">
        <v>42460</v>
      </c>
      <c r="N39" s="348" t="s">
        <v>329</v>
      </c>
      <c r="O39" s="107">
        <v>29635</v>
      </c>
      <c r="P39" s="123">
        <f t="shared" si="1"/>
        <v>5845</v>
      </c>
      <c r="Q39" s="129">
        <v>21.8</v>
      </c>
      <c r="R39" s="129"/>
      <c r="S39" s="129"/>
      <c r="T39" s="39">
        <f t="shared" si="0"/>
        <v>646043</v>
      </c>
      <c r="U39" s="357" t="s">
        <v>53</v>
      </c>
      <c r="V39" s="453">
        <v>42475</v>
      </c>
      <c r="W39" s="471">
        <v>14634.75</v>
      </c>
      <c r="X39" s="455"/>
      <c r="Y39" s="456"/>
      <c r="Z39" s="457"/>
      <c r="AA39" s="458"/>
      <c r="AB39" s="457"/>
      <c r="AC39" s="459"/>
      <c r="AD39" s="460"/>
      <c r="AE39" s="455"/>
      <c r="AF39" s="455"/>
      <c r="AG39" s="455"/>
      <c r="AH39" s="456"/>
      <c r="AI39" s="457"/>
      <c r="AJ39" s="458"/>
      <c r="AK39" s="457"/>
      <c r="AL39" s="459"/>
      <c r="AM39" s="460"/>
      <c r="AN39" s="455"/>
      <c r="AO39" s="455"/>
      <c r="AP39" s="455"/>
      <c r="AQ39" s="456"/>
      <c r="AR39" s="457"/>
      <c r="AS39" s="458"/>
      <c r="AT39" s="457"/>
      <c r="AU39" s="459"/>
      <c r="AV39" s="460"/>
      <c r="AW39" s="455"/>
      <c r="AX39" s="455"/>
      <c r="AY39" s="455"/>
      <c r="AZ39" s="456"/>
      <c r="BA39" s="457"/>
      <c r="BB39" s="458"/>
      <c r="BC39" s="457"/>
      <c r="BD39" s="459"/>
      <c r="BE39" s="460"/>
      <c r="BF39" s="455"/>
      <c r="BG39" s="455"/>
      <c r="BH39" s="455"/>
      <c r="BI39" s="456"/>
      <c r="BJ39" s="457"/>
      <c r="BK39" s="458"/>
      <c r="BL39" s="457"/>
      <c r="BM39" s="459"/>
      <c r="BN39" s="460"/>
      <c r="BO39" s="455"/>
      <c r="BP39" s="455"/>
      <c r="BQ39" s="455"/>
      <c r="BR39" s="456"/>
      <c r="BS39" s="457"/>
      <c r="BT39" s="458"/>
      <c r="BU39" s="457"/>
      <c r="BV39" s="459"/>
      <c r="BW39" s="460"/>
      <c r="BX39" s="455"/>
      <c r="BY39" s="455"/>
      <c r="BZ39" s="455"/>
      <c r="CA39" s="456"/>
      <c r="CB39" s="457"/>
      <c r="CC39" s="458"/>
      <c r="CD39" s="457"/>
      <c r="CE39" s="459"/>
      <c r="CF39" s="460"/>
      <c r="CG39" s="455"/>
      <c r="CH39" s="455"/>
      <c r="CI39" s="455"/>
      <c r="CJ39" s="456"/>
      <c r="CK39" s="457"/>
      <c r="CL39" s="458"/>
      <c r="CM39" s="457"/>
      <c r="CN39" s="459"/>
      <c r="CO39" s="460"/>
      <c r="CP39" s="455"/>
      <c r="CQ39" s="455"/>
      <c r="CR39" s="455"/>
      <c r="CS39" s="456"/>
      <c r="CT39" s="457"/>
      <c r="CU39" s="458"/>
      <c r="CV39" s="457"/>
      <c r="CW39" s="459"/>
      <c r="CX39" s="460"/>
      <c r="CY39" s="455"/>
      <c r="CZ39" s="455"/>
      <c r="DA39" s="455"/>
      <c r="DB39" s="456"/>
      <c r="DC39" s="457"/>
      <c r="DD39" s="458"/>
      <c r="DE39" s="457"/>
      <c r="DF39" s="459"/>
      <c r="DG39" s="460"/>
      <c r="DH39" s="455"/>
      <c r="DI39" s="455"/>
      <c r="DJ39" s="455"/>
      <c r="DK39" s="456"/>
      <c r="DL39" s="457"/>
      <c r="DM39" s="458"/>
      <c r="DN39" s="457"/>
      <c r="DO39" s="459"/>
      <c r="DP39" s="460"/>
      <c r="DQ39" s="455"/>
      <c r="DR39" s="455"/>
      <c r="DS39" s="455"/>
      <c r="DT39" s="456"/>
      <c r="DU39" s="457"/>
      <c r="DV39" s="458"/>
      <c r="DW39" s="457"/>
      <c r="DX39" s="459"/>
      <c r="DY39" s="460"/>
      <c r="DZ39" s="455"/>
      <c r="EA39" s="455"/>
      <c r="EB39" s="455"/>
      <c r="EC39" s="456"/>
      <c r="ED39" s="457"/>
      <c r="EE39" s="458"/>
      <c r="EF39" s="457"/>
      <c r="EG39" s="459"/>
      <c r="EH39" s="460"/>
      <c r="EI39" s="455"/>
      <c r="EJ39" s="455"/>
      <c r="EK39" s="455"/>
      <c r="EL39" s="456"/>
      <c r="EM39" s="457"/>
      <c r="EN39" s="458"/>
      <c r="EO39" s="457"/>
      <c r="EP39" s="459"/>
      <c r="EQ39" s="460"/>
      <c r="ER39" s="455"/>
      <c r="ES39" s="455"/>
      <c r="ET39" s="455"/>
      <c r="EU39" s="456"/>
      <c r="EV39" s="457"/>
      <c r="EW39" s="458"/>
      <c r="EX39" s="457"/>
      <c r="EY39" s="459"/>
      <c r="EZ39" s="460"/>
      <c r="FA39" s="455"/>
      <c r="FB39" s="455"/>
      <c r="FC39" s="455"/>
      <c r="FD39" s="456"/>
      <c r="FE39" s="457"/>
      <c r="FF39" s="458"/>
      <c r="FG39" s="457"/>
      <c r="FH39" s="459"/>
      <c r="FI39" s="460"/>
      <c r="FJ39" s="455"/>
      <c r="FK39" s="455"/>
      <c r="FL39" s="455"/>
      <c r="FM39" s="456"/>
      <c r="FN39" s="457"/>
      <c r="FO39" s="458"/>
      <c r="FP39" s="457"/>
      <c r="FQ39" s="459"/>
      <c r="FR39" s="460"/>
      <c r="FS39" s="455"/>
      <c r="FT39" s="455"/>
      <c r="FU39" s="455"/>
      <c r="FV39" s="456"/>
      <c r="FW39" s="457"/>
      <c r="FX39" s="458"/>
      <c r="FY39" s="457"/>
      <c r="FZ39" s="459"/>
      <c r="GA39" s="460"/>
      <c r="GB39" s="455"/>
      <c r="GC39" s="455"/>
      <c r="GD39" s="455"/>
      <c r="GE39" s="456"/>
      <c r="GF39" s="457"/>
      <c r="GG39" s="458"/>
      <c r="GH39" s="457"/>
      <c r="GI39" s="459"/>
      <c r="GJ39" s="460"/>
      <c r="GK39" s="455"/>
      <c r="GL39" s="455"/>
      <c r="GM39" s="455"/>
      <c r="GN39" s="456"/>
      <c r="GO39" s="457"/>
      <c r="GP39" s="458"/>
      <c r="GQ39" s="457"/>
      <c r="GR39" s="459"/>
      <c r="GS39" s="460"/>
      <c r="GT39" s="462">
        <v>42475</v>
      </c>
      <c r="GU39" s="472">
        <v>19376</v>
      </c>
      <c r="GV39" s="543" t="s">
        <v>302</v>
      </c>
      <c r="GW39" s="144"/>
      <c r="GX39" s="145" t="s">
        <v>376</v>
      </c>
      <c r="GY39" s="105">
        <v>3944</v>
      </c>
      <c r="GZ39" s="77"/>
    </row>
    <row r="40" spans="1:209" ht="30" x14ac:dyDescent="0.25">
      <c r="A40"/>
      <c r="B40" s="77"/>
      <c r="C40" s="77"/>
      <c r="D40" s="35"/>
      <c r="E40" s="36"/>
      <c r="F40" s="37"/>
      <c r="G40" s="38"/>
      <c r="H40" s="39"/>
      <c r="I40" s="40"/>
      <c r="J40" s="58" t="s">
        <v>108</v>
      </c>
      <c r="K40" s="78" t="s">
        <v>45</v>
      </c>
      <c r="L40" s="106">
        <v>24560</v>
      </c>
      <c r="M40" s="80">
        <v>42460</v>
      </c>
      <c r="N40" s="348" t="s">
        <v>331</v>
      </c>
      <c r="O40" s="107">
        <v>30295</v>
      </c>
      <c r="P40" s="123">
        <f t="shared" si="1"/>
        <v>5735</v>
      </c>
      <c r="Q40" s="129">
        <v>21.8</v>
      </c>
      <c r="R40" s="129"/>
      <c r="S40" s="129"/>
      <c r="T40" s="39">
        <f t="shared" si="0"/>
        <v>660431</v>
      </c>
      <c r="U40" s="357" t="s">
        <v>53</v>
      </c>
      <c r="V40" s="453">
        <v>42475</v>
      </c>
      <c r="W40" s="471">
        <v>14753.25</v>
      </c>
      <c r="X40" s="455"/>
      <c r="Y40" s="456"/>
      <c r="Z40" s="457"/>
      <c r="AA40" s="458"/>
      <c r="AB40" s="457"/>
      <c r="AC40" s="459"/>
      <c r="AD40" s="460"/>
      <c r="AE40" s="455"/>
      <c r="AF40" s="455"/>
      <c r="AG40" s="455"/>
      <c r="AH40" s="456"/>
      <c r="AI40" s="457"/>
      <c r="AJ40" s="458"/>
      <c r="AK40" s="457"/>
      <c r="AL40" s="459"/>
      <c r="AM40" s="460"/>
      <c r="AN40" s="455"/>
      <c r="AO40" s="455"/>
      <c r="AP40" s="455"/>
      <c r="AQ40" s="456"/>
      <c r="AR40" s="457"/>
      <c r="AS40" s="458"/>
      <c r="AT40" s="457"/>
      <c r="AU40" s="459"/>
      <c r="AV40" s="460"/>
      <c r="AW40" s="455"/>
      <c r="AX40" s="455"/>
      <c r="AY40" s="455"/>
      <c r="AZ40" s="456"/>
      <c r="BA40" s="457"/>
      <c r="BB40" s="458"/>
      <c r="BC40" s="457"/>
      <c r="BD40" s="459"/>
      <c r="BE40" s="460"/>
      <c r="BF40" s="455"/>
      <c r="BG40" s="455"/>
      <c r="BH40" s="455"/>
      <c r="BI40" s="456"/>
      <c r="BJ40" s="457"/>
      <c r="BK40" s="458"/>
      <c r="BL40" s="457"/>
      <c r="BM40" s="459"/>
      <c r="BN40" s="460"/>
      <c r="BO40" s="455"/>
      <c r="BP40" s="455"/>
      <c r="BQ40" s="455"/>
      <c r="BR40" s="456"/>
      <c r="BS40" s="457"/>
      <c r="BT40" s="458"/>
      <c r="BU40" s="457"/>
      <c r="BV40" s="459"/>
      <c r="BW40" s="460"/>
      <c r="BX40" s="455"/>
      <c r="BY40" s="455"/>
      <c r="BZ40" s="455"/>
      <c r="CA40" s="456"/>
      <c r="CB40" s="457"/>
      <c r="CC40" s="458"/>
      <c r="CD40" s="457"/>
      <c r="CE40" s="459"/>
      <c r="CF40" s="460"/>
      <c r="CG40" s="455"/>
      <c r="CH40" s="455"/>
      <c r="CI40" s="455"/>
      <c r="CJ40" s="456"/>
      <c r="CK40" s="457"/>
      <c r="CL40" s="458"/>
      <c r="CM40" s="457"/>
      <c r="CN40" s="459"/>
      <c r="CO40" s="460"/>
      <c r="CP40" s="455"/>
      <c r="CQ40" s="455"/>
      <c r="CR40" s="455"/>
      <c r="CS40" s="456"/>
      <c r="CT40" s="457"/>
      <c r="CU40" s="458"/>
      <c r="CV40" s="457"/>
      <c r="CW40" s="459"/>
      <c r="CX40" s="460"/>
      <c r="CY40" s="455"/>
      <c r="CZ40" s="455"/>
      <c r="DA40" s="455"/>
      <c r="DB40" s="456"/>
      <c r="DC40" s="457"/>
      <c r="DD40" s="458"/>
      <c r="DE40" s="457"/>
      <c r="DF40" s="459"/>
      <c r="DG40" s="460"/>
      <c r="DH40" s="455"/>
      <c r="DI40" s="455"/>
      <c r="DJ40" s="455"/>
      <c r="DK40" s="456"/>
      <c r="DL40" s="457"/>
      <c r="DM40" s="458"/>
      <c r="DN40" s="457"/>
      <c r="DO40" s="459"/>
      <c r="DP40" s="460"/>
      <c r="DQ40" s="455"/>
      <c r="DR40" s="455"/>
      <c r="DS40" s="455"/>
      <c r="DT40" s="456"/>
      <c r="DU40" s="457"/>
      <c r="DV40" s="458"/>
      <c r="DW40" s="457"/>
      <c r="DX40" s="459"/>
      <c r="DY40" s="460"/>
      <c r="DZ40" s="455"/>
      <c r="EA40" s="455"/>
      <c r="EB40" s="455"/>
      <c r="EC40" s="456"/>
      <c r="ED40" s="457"/>
      <c r="EE40" s="458"/>
      <c r="EF40" s="457"/>
      <c r="EG40" s="459"/>
      <c r="EH40" s="460"/>
      <c r="EI40" s="455"/>
      <c r="EJ40" s="455"/>
      <c r="EK40" s="455"/>
      <c r="EL40" s="456"/>
      <c r="EM40" s="457"/>
      <c r="EN40" s="458"/>
      <c r="EO40" s="457"/>
      <c r="EP40" s="459"/>
      <c r="EQ40" s="460"/>
      <c r="ER40" s="455"/>
      <c r="ES40" s="455"/>
      <c r="ET40" s="455"/>
      <c r="EU40" s="456"/>
      <c r="EV40" s="457"/>
      <c r="EW40" s="458"/>
      <c r="EX40" s="457"/>
      <c r="EY40" s="459"/>
      <c r="EZ40" s="460"/>
      <c r="FA40" s="455"/>
      <c r="FB40" s="455"/>
      <c r="FC40" s="455"/>
      <c r="FD40" s="456"/>
      <c r="FE40" s="457"/>
      <c r="FF40" s="458"/>
      <c r="FG40" s="457"/>
      <c r="FH40" s="459"/>
      <c r="FI40" s="460"/>
      <c r="FJ40" s="455"/>
      <c r="FK40" s="455"/>
      <c r="FL40" s="455"/>
      <c r="FM40" s="456"/>
      <c r="FN40" s="457"/>
      <c r="FO40" s="458"/>
      <c r="FP40" s="457"/>
      <c r="FQ40" s="459"/>
      <c r="FR40" s="460"/>
      <c r="FS40" s="455"/>
      <c r="FT40" s="455"/>
      <c r="FU40" s="455"/>
      <c r="FV40" s="456"/>
      <c r="FW40" s="457"/>
      <c r="FX40" s="458"/>
      <c r="FY40" s="457"/>
      <c r="FZ40" s="459"/>
      <c r="GA40" s="460"/>
      <c r="GB40" s="455"/>
      <c r="GC40" s="455"/>
      <c r="GD40" s="455"/>
      <c r="GE40" s="456"/>
      <c r="GF40" s="457"/>
      <c r="GG40" s="458"/>
      <c r="GH40" s="457"/>
      <c r="GI40" s="459"/>
      <c r="GJ40" s="460"/>
      <c r="GK40" s="455"/>
      <c r="GL40" s="455"/>
      <c r="GM40" s="455"/>
      <c r="GN40" s="456"/>
      <c r="GO40" s="457"/>
      <c r="GP40" s="458"/>
      <c r="GQ40" s="457"/>
      <c r="GR40" s="459"/>
      <c r="GS40" s="460"/>
      <c r="GT40" s="462">
        <v>42475</v>
      </c>
      <c r="GU40" s="472">
        <v>19376</v>
      </c>
      <c r="GV40" s="543" t="s">
        <v>303</v>
      </c>
      <c r="GW40" s="144"/>
      <c r="GX40" s="145" t="s">
        <v>376</v>
      </c>
      <c r="GY40" s="105">
        <v>3944</v>
      </c>
      <c r="GZ40" s="77"/>
    </row>
    <row r="41" spans="1:209" x14ac:dyDescent="0.25">
      <c r="A41"/>
      <c r="B41" s="77"/>
      <c r="C41" s="77"/>
      <c r="D41" s="35"/>
      <c r="E41" s="36"/>
      <c r="F41" s="37"/>
      <c r="G41" s="38"/>
      <c r="H41" s="39"/>
      <c r="I41" s="40"/>
      <c r="J41" s="143"/>
      <c r="K41" s="78"/>
      <c r="L41" s="106"/>
      <c r="M41" s="80"/>
      <c r="N41" s="81"/>
      <c r="O41" s="107"/>
      <c r="P41" s="123">
        <f t="shared" si="1"/>
        <v>0</v>
      </c>
      <c r="Q41" s="129"/>
      <c r="R41" s="129"/>
      <c r="S41" s="129"/>
      <c r="T41" s="39">
        <f t="shared" si="0"/>
        <v>0</v>
      </c>
      <c r="U41" s="358"/>
      <c r="V41" s="392"/>
      <c r="W41" s="404"/>
      <c r="X41" s="95"/>
      <c r="Y41" s="96"/>
      <c r="Z41" s="97"/>
      <c r="AA41" s="98"/>
      <c r="AB41" s="97"/>
      <c r="AC41" s="99"/>
      <c r="AD41" s="100"/>
      <c r="AE41" s="95"/>
      <c r="AF41" s="95"/>
      <c r="AG41" s="95"/>
      <c r="AH41" s="96"/>
      <c r="AI41" s="97"/>
      <c r="AJ41" s="98"/>
      <c r="AK41" s="97"/>
      <c r="AL41" s="99"/>
      <c r="AM41" s="100"/>
      <c r="AN41" s="95"/>
      <c r="AO41" s="95"/>
      <c r="AP41" s="95"/>
      <c r="AQ41" s="96"/>
      <c r="AR41" s="97"/>
      <c r="AS41" s="98"/>
      <c r="AT41" s="97"/>
      <c r="AU41" s="99"/>
      <c r="AV41" s="100"/>
      <c r="AW41" s="95"/>
      <c r="AX41" s="95"/>
      <c r="AY41" s="95"/>
      <c r="AZ41" s="96"/>
      <c r="BA41" s="97"/>
      <c r="BB41" s="98"/>
      <c r="BC41" s="97"/>
      <c r="BD41" s="99"/>
      <c r="BE41" s="100"/>
      <c r="BF41" s="95"/>
      <c r="BG41" s="95"/>
      <c r="BH41" s="95"/>
      <c r="BI41" s="96"/>
      <c r="BJ41" s="97"/>
      <c r="BK41" s="98"/>
      <c r="BL41" s="97"/>
      <c r="BM41" s="99"/>
      <c r="BN41" s="100"/>
      <c r="BO41" s="95"/>
      <c r="BP41" s="95"/>
      <c r="BQ41" s="95"/>
      <c r="BR41" s="96"/>
      <c r="BS41" s="97"/>
      <c r="BT41" s="98"/>
      <c r="BU41" s="97"/>
      <c r="BV41" s="99"/>
      <c r="BW41" s="100"/>
      <c r="BX41" s="95"/>
      <c r="BY41" s="95"/>
      <c r="BZ41" s="95"/>
      <c r="CA41" s="96"/>
      <c r="CB41" s="97"/>
      <c r="CC41" s="98"/>
      <c r="CD41" s="97"/>
      <c r="CE41" s="99"/>
      <c r="CF41" s="100"/>
      <c r="CG41" s="95"/>
      <c r="CH41" s="95"/>
      <c r="CI41" s="95"/>
      <c r="CJ41" s="96"/>
      <c r="CK41" s="97"/>
      <c r="CL41" s="98"/>
      <c r="CM41" s="97"/>
      <c r="CN41" s="99"/>
      <c r="CO41" s="100"/>
      <c r="CP41" s="95"/>
      <c r="CQ41" s="95"/>
      <c r="CR41" s="95"/>
      <c r="CS41" s="96"/>
      <c r="CT41" s="97"/>
      <c r="CU41" s="98"/>
      <c r="CV41" s="97"/>
      <c r="CW41" s="99"/>
      <c r="CX41" s="100"/>
      <c r="CY41" s="95"/>
      <c r="CZ41" s="95"/>
      <c r="DA41" s="95"/>
      <c r="DB41" s="96"/>
      <c r="DC41" s="97"/>
      <c r="DD41" s="98"/>
      <c r="DE41" s="97"/>
      <c r="DF41" s="99"/>
      <c r="DG41" s="100"/>
      <c r="DH41" s="95"/>
      <c r="DI41" s="95"/>
      <c r="DJ41" s="95"/>
      <c r="DK41" s="96"/>
      <c r="DL41" s="97"/>
      <c r="DM41" s="98"/>
      <c r="DN41" s="97"/>
      <c r="DO41" s="99"/>
      <c r="DP41" s="100"/>
      <c r="DQ41" s="95"/>
      <c r="DR41" s="95"/>
      <c r="DS41" s="95"/>
      <c r="DT41" s="96"/>
      <c r="DU41" s="97"/>
      <c r="DV41" s="98"/>
      <c r="DW41" s="97"/>
      <c r="DX41" s="99"/>
      <c r="DY41" s="100"/>
      <c r="DZ41" s="95"/>
      <c r="EA41" s="95"/>
      <c r="EB41" s="95"/>
      <c r="EC41" s="96"/>
      <c r="ED41" s="97"/>
      <c r="EE41" s="98"/>
      <c r="EF41" s="97"/>
      <c r="EG41" s="99"/>
      <c r="EH41" s="100"/>
      <c r="EI41" s="95"/>
      <c r="EJ41" s="95"/>
      <c r="EK41" s="95"/>
      <c r="EL41" s="96"/>
      <c r="EM41" s="97"/>
      <c r="EN41" s="98"/>
      <c r="EO41" s="97"/>
      <c r="EP41" s="99"/>
      <c r="EQ41" s="100"/>
      <c r="ER41" s="95"/>
      <c r="ES41" s="95"/>
      <c r="ET41" s="95"/>
      <c r="EU41" s="96"/>
      <c r="EV41" s="97"/>
      <c r="EW41" s="98"/>
      <c r="EX41" s="97"/>
      <c r="EY41" s="99"/>
      <c r="EZ41" s="100"/>
      <c r="FA41" s="95"/>
      <c r="FB41" s="95"/>
      <c r="FC41" s="95"/>
      <c r="FD41" s="96"/>
      <c r="FE41" s="97"/>
      <c r="FF41" s="98"/>
      <c r="FG41" s="97"/>
      <c r="FH41" s="99"/>
      <c r="FI41" s="100"/>
      <c r="FJ41" s="95"/>
      <c r="FK41" s="95"/>
      <c r="FL41" s="95"/>
      <c r="FM41" s="96"/>
      <c r="FN41" s="97"/>
      <c r="FO41" s="98"/>
      <c r="FP41" s="97"/>
      <c r="FQ41" s="99"/>
      <c r="FR41" s="100"/>
      <c r="FS41" s="95"/>
      <c r="FT41" s="95"/>
      <c r="FU41" s="95"/>
      <c r="FV41" s="96"/>
      <c r="FW41" s="97"/>
      <c r="FX41" s="98"/>
      <c r="FY41" s="97"/>
      <c r="FZ41" s="99"/>
      <c r="GA41" s="100"/>
      <c r="GB41" s="95"/>
      <c r="GC41" s="95"/>
      <c r="GD41" s="95"/>
      <c r="GE41" s="96"/>
      <c r="GF41" s="97"/>
      <c r="GG41" s="98"/>
      <c r="GH41" s="97"/>
      <c r="GI41" s="99"/>
      <c r="GJ41" s="100"/>
      <c r="GK41" s="95"/>
      <c r="GL41" s="95"/>
      <c r="GM41" s="95"/>
      <c r="GN41" s="96"/>
      <c r="GO41" s="97"/>
      <c r="GP41" s="98"/>
      <c r="GQ41" s="97"/>
      <c r="GR41" s="99"/>
      <c r="GS41" s="100"/>
      <c r="GT41" s="399"/>
      <c r="GU41" s="83"/>
      <c r="GV41" s="144"/>
      <c r="GW41" s="144"/>
      <c r="GX41" s="104"/>
      <c r="GY41" s="105"/>
      <c r="GZ41" s="77"/>
    </row>
    <row r="42" spans="1:209" x14ac:dyDescent="0.25">
      <c r="A42"/>
      <c r="B42" s="77"/>
      <c r="C42" s="77"/>
      <c r="D42" s="35"/>
      <c r="E42" s="36"/>
      <c r="F42" s="37"/>
      <c r="G42" s="38"/>
      <c r="H42" s="39"/>
      <c r="I42" s="40"/>
      <c r="J42" s="143"/>
      <c r="K42" s="78"/>
      <c r="L42" s="106"/>
      <c r="M42" s="80"/>
      <c r="N42" s="81"/>
      <c r="O42" s="107"/>
      <c r="P42" s="123">
        <f t="shared" si="1"/>
        <v>0</v>
      </c>
      <c r="Q42" s="129"/>
      <c r="R42" s="129"/>
      <c r="S42" s="129"/>
      <c r="T42" s="39">
        <f t="shared" si="0"/>
        <v>0</v>
      </c>
      <c r="U42" s="358"/>
      <c r="V42" s="120"/>
      <c r="W42" s="131"/>
      <c r="X42" s="95"/>
      <c r="Y42" s="96"/>
      <c r="Z42" s="97"/>
      <c r="AA42" s="98"/>
      <c r="AB42" s="97"/>
      <c r="AC42" s="99"/>
      <c r="AD42" s="100"/>
      <c r="AE42" s="95"/>
      <c r="AF42" s="95"/>
      <c r="AG42" s="95"/>
      <c r="AH42" s="96"/>
      <c r="AI42" s="97"/>
      <c r="AJ42" s="98"/>
      <c r="AK42" s="97"/>
      <c r="AL42" s="99"/>
      <c r="AM42" s="100"/>
      <c r="AN42" s="95"/>
      <c r="AO42" s="95"/>
      <c r="AP42" s="95"/>
      <c r="AQ42" s="96"/>
      <c r="AR42" s="97"/>
      <c r="AS42" s="98"/>
      <c r="AT42" s="97"/>
      <c r="AU42" s="99"/>
      <c r="AV42" s="100"/>
      <c r="AW42" s="95"/>
      <c r="AX42" s="95"/>
      <c r="AY42" s="95"/>
      <c r="AZ42" s="96"/>
      <c r="BA42" s="97"/>
      <c r="BB42" s="98"/>
      <c r="BC42" s="97"/>
      <c r="BD42" s="99"/>
      <c r="BE42" s="100"/>
      <c r="BF42" s="95"/>
      <c r="BG42" s="95"/>
      <c r="BH42" s="95"/>
      <c r="BI42" s="96"/>
      <c r="BJ42" s="97"/>
      <c r="BK42" s="98"/>
      <c r="BL42" s="97"/>
      <c r="BM42" s="99"/>
      <c r="BN42" s="100"/>
      <c r="BO42" s="95"/>
      <c r="BP42" s="95"/>
      <c r="BQ42" s="95"/>
      <c r="BR42" s="96"/>
      <c r="BS42" s="97"/>
      <c r="BT42" s="98"/>
      <c r="BU42" s="97"/>
      <c r="BV42" s="99"/>
      <c r="BW42" s="100"/>
      <c r="BX42" s="95"/>
      <c r="BY42" s="95"/>
      <c r="BZ42" s="95"/>
      <c r="CA42" s="96"/>
      <c r="CB42" s="97"/>
      <c r="CC42" s="98"/>
      <c r="CD42" s="97"/>
      <c r="CE42" s="99"/>
      <c r="CF42" s="100"/>
      <c r="CG42" s="95"/>
      <c r="CH42" s="95"/>
      <c r="CI42" s="95"/>
      <c r="CJ42" s="96"/>
      <c r="CK42" s="97"/>
      <c r="CL42" s="98"/>
      <c r="CM42" s="97"/>
      <c r="CN42" s="99"/>
      <c r="CO42" s="100"/>
      <c r="CP42" s="95"/>
      <c r="CQ42" s="95"/>
      <c r="CR42" s="95"/>
      <c r="CS42" s="96"/>
      <c r="CT42" s="97"/>
      <c r="CU42" s="98"/>
      <c r="CV42" s="97"/>
      <c r="CW42" s="99"/>
      <c r="CX42" s="100"/>
      <c r="CY42" s="95"/>
      <c r="CZ42" s="95"/>
      <c r="DA42" s="95"/>
      <c r="DB42" s="96"/>
      <c r="DC42" s="97"/>
      <c r="DD42" s="98"/>
      <c r="DE42" s="97"/>
      <c r="DF42" s="99"/>
      <c r="DG42" s="100"/>
      <c r="DH42" s="95"/>
      <c r="DI42" s="95"/>
      <c r="DJ42" s="95"/>
      <c r="DK42" s="96"/>
      <c r="DL42" s="97"/>
      <c r="DM42" s="98"/>
      <c r="DN42" s="97"/>
      <c r="DO42" s="99"/>
      <c r="DP42" s="100"/>
      <c r="DQ42" s="95"/>
      <c r="DR42" s="95"/>
      <c r="DS42" s="95"/>
      <c r="DT42" s="96"/>
      <c r="DU42" s="97"/>
      <c r="DV42" s="98"/>
      <c r="DW42" s="97"/>
      <c r="DX42" s="99"/>
      <c r="DY42" s="100"/>
      <c r="DZ42" s="95"/>
      <c r="EA42" s="95"/>
      <c r="EB42" s="95"/>
      <c r="EC42" s="96"/>
      <c r="ED42" s="97"/>
      <c r="EE42" s="98"/>
      <c r="EF42" s="97"/>
      <c r="EG42" s="99"/>
      <c r="EH42" s="100"/>
      <c r="EI42" s="95"/>
      <c r="EJ42" s="95"/>
      <c r="EK42" s="95"/>
      <c r="EL42" s="96"/>
      <c r="EM42" s="97"/>
      <c r="EN42" s="98"/>
      <c r="EO42" s="97"/>
      <c r="EP42" s="99"/>
      <c r="EQ42" s="100"/>
      <c r="ER42" s="95"/>
      <c r="ES42" s="95"/>
      <c r="ET42" s="95"/>
      <c r="EU42" s="96"/>
      <c r="EV42" s="97"/>
      <c r="EW42" s="98"/>
      <c r="EX42" s="97"/>
      <c r="EY42" s="99"/>
      <c r="EZ42" s="100"/>
      <c r="FA42" s="95"/>
      <c r="FB42" s="95"/>
      <c r="FC42" s="95"/>
      <c r="FD42" s="96"/>
      <c r="FE42" s="97"/>
      <c r="FF42" s="98"/>
      <c r="FG42" s="97"/>
      <c r="FH42" s="99"/>
      <c r="FI42" s="100"/>
      <c r="FJ42" s="95"/>
      <c r="FK42" s="95"/>
      <c r="FL42" s="95"/>
      <c r="FM42" s="96"/>
      <c r="FN42" s="97"/>
      <c r="FO42" s="98"/>
      <c r="FP42" s="97"/>
      <c r="FQ42" s="99"/>
      <c r="FR42" s="100"/>
      <c r="FS42" s="95"/>
      <c r="FT42" s="95"/>
      <c r="FU42" s="95"/>
      <c r="FV42" s="96"/>
      <c r="FW42" s="97"/>
      <c r="FX42" s="98"/>
      <c r="FY42" s="97"/>
      <c r="FZ42" s="99"/>
      <c r="GA42" s="100"/>
      <c r="GB42" s="95"/>
      <c r="GC42" s="95"/>
      <c r="GD42" s="95"/>
      <c r="GE42" s="96"/>
      <c r="GF42" s="97"/>
      <c r="GG42" s="98"/>
      <c r="GH42" s="97"/>
      <c r="GI42" s="99"/>
      <c r="GJ42" s="100"/>
      <c r="GK42" s="95"/>
      <c r="GL42" s="95"/>
      <c r="GM42" s="95"/>
      <c r="GN42" s="96"/>
      <c r="GO42" s="97"/>
      <c r="GP42" s="98"/>
      <c r="GQ42" s="97"/>
      <c r="GR42" s="99"/>
      <c r="GS42" s="100"/>
      <c r="GT42" s="102"/>
      <c r="GU42" s="92"/>
      <c r="GV42" s="144"/>
      <c r="GW42" s="144"/>
      <c r="GX42" s="104"/>
      <c r="GY42" s="105"/>
      <c r="GZ42" s="77"/>
    </row>
    <row r="43" spans="1:209" x14ac:dyDescent="0.25">
      <c r="A43"/>
      <c r="B43" s="77"/>
      <c r="C43" s="77"/>
      <c r="D43" s="35"/>
      <c r="E43" s="36"/>
      <c r="F43" s="37"/>
      <c r="G43" s="38"/>
      <c r="H43" s="39"/>
      <c r="I43" s="40"/>
      <c r="J43" s="143"/>
      <c r="K43" s="78"/>
      <c r="L43" s="106"/>
      <c r="M43" s="80"/>
      <c r="N43" s="81"/>
      <c r="O43" s="107"/>
      <c r="P43" s="123">
        <f t="shared" si="1"/>
        <v>0</v>
      </c>
      <c r="Q43" s="129"/>
      <c r="R43" s="129"/>
      <c r="S43" s="129"/>
      <c r="T43" s="39">
        <f t="shared" si="0"/>
        <v>0</v>
      </c>
      <c r="U43" s="358"/>
      <c r="V43" s="120"/>
      <c r="W43" s="130"/>
      <c r="X43" s="95"/>
      <c r="Y43" s="96"/>
      <c r="Z43" s="97"/>
      <c r="AA43" s="98"/>
      <c r="AB43" s="97"/>
      <c r="AC43" s="99"/>
      <c r="AD43" s="100"/>
      <c r="AE43" s="95"/>
      <c r="AF43" s="95"/>
      <c r="AG43" s="95"/>
      <c r="AH43" s="96"/>
      <c r="AI43" s="97"/>
      <c r="AJ43" s="98"/>
      <c r="AK43" s="97"/>
      <c r="AL43" s="99"/>
      <c r="AM43" s="100"/>
      <c r="AN43" s="95"/>
      <c r="AO43" s="95"/>
      <c r="AP43" s="95"/>
      <c r="AQ43" s="96"/>
      <c r="AR43" s="97"/>
      <c r="AS43" s="98"/>
      <c r="AT43" s="97"/>
      <c r="AU43" s="99"/>
      <c r="AV43" s="100"/>
      <c r="AW43" s="95"/>
      <c r="AX43" s="95"/>
      <c r="AY43" s="95"/>
      <c r="AZ43" s="96"/>
      <c r="BA43" s="97"/>
      <c r="BB43" s="98"/>
      <c r="BC43" s="97"/>
      <c r="BD43" s="99"/>
      <c r="BE43" s="100"/>
      <c r="BF43" s="95"/>
      <c r="BG43" s="95"/>
      <c r="BH43" s="95"/>
      <c r="BI43" s="96"/>
      <c r="BJ43" s="97"/>
      <c r="BK43" s="98"/>
      <c r="BL43" s="97"/>
      <c r="BM43" s="99"/>
      <c r="BN43" s="100"/>
      <c r="BO43" s="95"/>
      <c r="BP43" s="95"/>
      <c r="BQ43" s="95"/>
      <c r="BR43" s="96"/>
      <c r="BS43" s="97"/>
      <c r="BT43" s="98"/>
      <c r="BU43" s="97"/>
      <c r="BV43" s="99"/>
      <c r="BW43" s="100"/>
      <c r="BX43" s="95"/>
      <c r="BY43" s="95"/>
      <c r="BZ43" s="95"/>
      <c r="CA43" s="96"/>
      <c r="CB43" s="97"/>
      <c r="CC43" s="98"/>
      <c r="CD43" s="97"/>
      <c r="CE43" s="99"/>
      <c r="CF43" s="100"/>
      <c r="CG43" s="95"/>
      <c r="CH43" s="95"/>
      <c r="CI43" s="95"/>
      <c r="CJ43" s="96"/>
      <c r="CK43" s="97"/>
      <c r="CL43" s="98"/>
      <c r="CM43" s="97"/>
      <c r="CN43" s="99"/>
      <c r="CO43" s="100"/>
      <c r="CP43" s="95"/>
      <c r="CQ43" s="95"/>
      <c r="CR43" s="95"/>
      <c r="CS43" s="96"/>
      <c r="CT43" s="97"/>
      <c r="CU43" s="98"/>
      <c r="CV43" s="97"/>
      <c r="CW43" s="99"/>
      <c r="CX43" s="100"/>
      <c r="CY43" s="95"/>
      <c r="CZ43" s="95"/>
      <c r="DA43" s="95"/>
      <c r="DB43" s="96"/>
      <c r="DC43" s="97"/>
      <c r="DD43" s="98"/>
      <c r="DE43" s="97"/>
      <c r="DF43" s="99"/>
      <c r="DG43" s="100"/>
      <c r="DH43" s="95"/>
      <c r="DI43" s="95"/>
      <c r="DJ43" s="95"/>
      <c r="DK43" s="96"/>
      <c r="DL43" s="97"/>
      <c r="DM43" s="98"/>
      <c r="DN43" s="97"/>
      <c r="DO43" s="99"/>
      <c r="DP43" s="100"/>
      <c r="DQ43" s="95"/>
      <c r="DR43" s="95"/>
      <c r="DS43" s="95"/>
      <c r="DT43" s="96"/>
      <c r="DU43" s="97"/>
      <c r="DV43" s="98"/>
      <c r="DW43" s="97"/>
      <c r="DX43" s="99"/>
      <c r="DY43" s="100"/>
      <c r="DZ43" s="95"/>
      <c r="EA43" s="95"/>
      <c r="EB43" s="95"/>
      <c r="EC43" s="96"/>
      <c r="ED43" s="97"/>
      <c r="EE43" s="98"/>
      <c r="EF43" s="97"/>
      <c r="EG43" s="99"/>
      <c r="EH43" s="100"/>
      <c r="EI43" s="95"/>
      <c r="EJ43" s="95"/>
      <c r="EK43" s="95"/>
      <c r="EL43" s="96"/>
      <c r="EM43" s="97"/>
      <c r="EN43" s="98"/>
      <c r="EO43" s="97"/>
      <c r="EP43" s="99"/>
      <c r="EQ43" s="100"/>
      <c r="ER43" s="95"/>
      <c r="ES43" s="95"/>
      <c r="ET43" s="95"/>
      <c r="EU43" s="96"/>
      <c r="EV43" s="97"/>
      <c r="EW43" s="98"/>
      <c r="EX43" s="97"/>
      <c r="EY43" s="99"/>
      <c r="EZ43" s="100"/>
      <c r="FA43" s="95"/>
      <c r="FB43" s="95"/>
      <c r="FC43" s="95"/>
      <c r="FD43" s="96"/>
      <c r="FE43" s="97"/>
      <c r="FF43" s="98"/>
      <c r="FG43" s="97"/>
      <c r="FH43" s="99"/>
      <c r="FI43" s="100"/>
      <c r="FJ43" s="95"/>
      <c r="FK43" s="95"/>
      <c r="FL43" s="95"/>
      <c r="FM43" s="96"/>
      <c r="FN43" s="97"/>
      <c r="FO43" s="98"/>
      <c r="FP43" s="97"/>
      <c r="FQ43" s="99"/>
      <c r="FR43" s="100"/>
      <c r="FS43" s="95"/>
      <c r="FT43" s="95"/>
      <c r="FU43" s="95"/>
      <c r="FV43" s="96"/>
      <c r="FW43" s="97"/>
      <c r="FX43" s="98"/>
      <c r="FY43" s="97"/>
      <c r="FZ43" s="99"/>
      <c r="GA43" s="100"/>
      <c r="GB43" s="95"/>
      <c r="GC43" s="95"/>
      <c r="GD43" s="95"/>
      <c r="GE43" s="96"/>
      <c r="GF43" s="97"/>
      <c r="GG43" s="98"/>
      <c r="GH43" s="97"/>
      <c r="GI43" s="99"/>
      <c r="GJ43" s="100"/>
      <c r="GK43" s="95"/>
      <c r="GL43" s="95"/>
      <c r="GM43" s="95"/>
      <c r="GN43" s="96"/>
      <c r="GO43" s="97"/>
      <c r="GP43" s="98"/>
      <c r="GQ43" s="97"/>
      <c r="GR43" s="99"/>
      <c r="GS43" s="100"/>
      <c r="GT43" s="102"/>
      <c r="GU43" s="92"/>
      <c r="GV43" s="144"/>
      <c r="GW43" s="144"/>
      <c r="GX43" s="104"/>
      <c r="GY43" s="105"/>
      <c r="GZ43" s="77"/>
    </row>
    <row r="44" spans="1:209" x14ac:dyDescent="0.25">
      <c r="A44"/>
      <c r="B44" s="77"/>
      <c r="C44" s="77"/>
      <c r="D44" s="35"/>
      <c r="E44" s="36"/>
      <c r="F44" s="37"/>
      <c r="G44" s="38"/>
      <c r="H44" s="39"/>
      <c r="I44" s="40"/>
      <c r="J44" s="143"/>
      <c r="K44" s="78"/>
      <c r="L44" s="106"/>
      <c r="M44" s="80"/>
      <c r="N44" s="81"/>
      <c r="O44" s="107"/>
      <c r="P44" s="123">
        <f t="shared" si="1"/>
        <v>0</v>
      </c>
      <c r="Q44" s="129"/>
      <c r="R44" s="129"/>
      <c r="S44" s="129"/>
      <c r="T44" s="39">
        <f t="shared" si="0"/>
        <v>0</v>
      </c>
      <c r="U44" s="358"/>
      <c r="V44" s="120"/>
      <c r="W44" s="131"/>
      <c r="X44" s="95"/>
      <c r="Y44" s="96"/>
      <c r="Z44" s="97"/>
      <c r="AA44" s="98"/>
      <c r="AB44" s="97"/>
      <c r="AC44" s="99"/>
      <c r="AD44" s="100"/>
      <c r="AE44" s="95"/>
      <c r="AF44" s="95"/>
      <c r="AG44" s="95"/>
      <c r="AH44" s="96"/>
      <c r="AI44" s="97"/>
      <c r="AJ44" s="98"/>
      <c r="AK44" s="97"/>
      <c r="AL44" s="99"/>
      <c r="AM44" s="100"/>
      <c r="AN44" s="95"/>
      <c r="AO44" s="95"/>
      <c r="AP44" s="95"/>
      <c r="AQ44" s="96"/>
      <c r="AR44" s="97"/>
      <c r="AS44" s="98"/>
      <c r="AT44" s="97"/>
      <c r="AU44" s="99"/>
      <c r="AV44" s="100"/>
      <c r="AW44" s="95"/>
      <c r="AX44" s="95"/>
      <c r="AY44" s="95"/>
      <c r="AZ44" s="96"/>
      <c r="BA44" s="97"/>
      <c r="BB44" s="98"/>
      <c r="BC44" s="97"/>
      <c r="BD44" s="99"/>
      <c r="BE44" s="100"/>
      <c r="BF44" s="95"/>
      <c r="BG44" s="95"/>
      <c r="BH44" s="95"/>
      <c r="BI44" s="96"/>
      <c r="BJ44" s="97"/>
      <c r="BK44" s="98"/>
      <c r="BL44" s="97"/>
      <c r="BM44" s="99"/>
      <c r="BN44" s="100"/>
      <c r="BO44" s="95"/>
      <c r="BP44" s="95"/>
      <c r="BQ44" s="95"/>
      <c r="BR44" s="96"/>
      <c r="BS44" s="97"/>
      <c r="BT44" s="98"/>
      <c r="BU44" s="97"/>
      <c r="BV44" s="99"/>
      <c r="BW44" s="100"/>
      <c r="BX44" s="95"/>
      <c r="BY44" s="95"/>
      <c r="BZ44" s="95"/>
      <c r="CA44" s="96"/>
      <c r="CB44" s="97"/>
      <c r="CC44" s="98"/>
      <c r="CD44" s="97"/>
      <c r="CE44" s="99"/>
      <c r="CF44" s="100"/>
      <c r="CG44" s="95"/>
      <c r="CH44" s="95"/>
      <c r="CI44" s="95"/>
      <c r="CJ44" s="96"/>
      <c r="CK44" s="97"/>
      <c r="CL44" s="98"/>
      <c r="CM44" s="97"/>
      <c r="CN44" s="99"/>
      <c r="CO44" s="100"/>
      <c r="CP44" s="95"/>
      <c r="CQ44" s="95"/>
      <c r="CR44" s="95"/>
      <c r="CS44" s="96"/>
      <c r="CT44" s="97"/>
      <c r="CU44" s="98"/>
      <c r="CV44" s="97"/>
      <c r="CW44" s="99"/>
      <c r="CX44" s="100"/>
      <c r="CY44" s="95"/>
      <c r="CZ44" s="95"/>
      <c r="DA44" s="95"/>
      <c r="DB44" s="96"/>
      <c r="DC44" s="97"/>
      <c r="DD44" s="98"/>
      <c r="DE44" s="97"/>
      <c r="DF44" s="99"/>
      <c r="DG44" s="100"/>
      <c r="DH44" s="95"/>
      <c r="DI44" s="95"/>
      <c r="DJ44" s="95"/>
      <c r="DK44" s="96"/>
      <c r="DL44" s="97"/>
      <c r="DM44" s="98"/>
      <c r="DN44" s="97"/>
      <c r="DO44" s="99"/>
      <c r="DP44" s="100"/>
      <c r="DQ44" s="95"/>
      <c r="DR44" s="95"/>
      <c r="DS44" s="95"/>
      <c r="DT44" s="96"/>
      <c r="DU44" s="97"/>
      <c r="DV44" s="98"/>
      <c r="DW44" s="97"/>
      <c r="DX44" s="99"/>
      <c r="DY44" s="100"/>
      <c r="DZ44" s="95"/>
      <c r="EA44" s="95"/>
      <c r="EB44" s="95"/>
      <c r="EC44" s="96"/>
      <c r="ED44" s="97"/>
      <c r="EE44" s="98"/>
      <c r="EF44" s="97"/>
      <c r="EG44" s="99"/>
      <c r="EH44" s="100"/>
      <c r="EI44" s="95"/>
      <c r="EJ44" s="95"/>
      <c r="EK44" s="95"/>
      <c r="EL44" s="96"/>
      <c r="EM44" s="97"/>
      <c r="EN44" s="98"/>
      <c r="EO44" s="97"/>
      <c r="EP44" s="99"/>
      <c r="EQ44" s="100"/>
      <c r="ER44" s="95"/>
      <c r="ES44" s="95"/>
      <c r="ET44" s="95"/>
      <c r="EU44" s="96"/>
      <c r="EV44" s="97"/>
      <c r="EW44" s="98"/>
      <c r="EX44" s="97"/>
      <c r="EY44" s="99"/>
      <c r="EZ44" s="100"/>
      <c r="FA44" s="95"/>
      <c r="FB44" s="95"/>
      <c r="FC44" s="95"/>
      <c r="FD44" s="96"/>
      <c r="FE44" s="97"/>
      <c r="FF44" s="98"/>
      <c r="FG44" s="97"/>
      <c r="FH44" s="99"/>
      <c r="FI44" s="100"/>
      <c r="FJ44" s="95"/>
      <c r="FK44" s="95"/>
      <c r="FL44" s="95"/>
      <c r="FM44" s="96"/>
      <c r="FN44" s="97"/>
      <c r="FO44" s="98"/>
      <c r="FP44" s="97"/>
      <c r="FQ44" s="99"/>
      <c r="FR44" s="100"/>
      <c r="FS44" s="95"/>
      <c r="FT44" s="95"/>
      <c r="FU44" s="95"/>
      <c r="FV44" s="96"/>
      <c r="FW44" s="97"/>
      <c r="FX44" s="98"/>
      <c r="FY44" s="97"/>
      <c r="FZ44" s="99"/>
      <c r="GA44" s="100"/>
      <c r="GB44" s="95"/>
      <c r="GC44" s="95"/>
      <c r="GD44" s="95"/>
      <c r="GE44" s="96"/>
      <c r="GF44" s="97"/>
      <c r="GG44" s="98"/>
      <c r="GH44" s="97"/>
      <c r="GI44" s="99"/>
      <c r="GJ44" s="100"/>
      <c r="GK44" s="95"/>
      <c r="GL44" s="95"/>
      <c r="GM44" s="95"/>
      <c r="GN44" s="96"/>
      <c r="GO44" s="97"/>
      <c r="GP44" s="98"/>
      <c r="GQ44" s="97"/>
      <c r="GR44" s="99"/>
      <c r="GS44" s="100"/>
      <c r="GT44" s="102"/>
      <c r="GU44" s="92"/>
      <c r="GV44" s="144"/>
      <c r="GW44" s="144"/>
      <c r="GX44" s="104"/>
      <c r="GY44" s="105"/>
      <c r="GZ44" s="77"/>
    </row>
    <row r="45" spans="1:209" x14ac:dyDescent="0.25">
      <c r="A45"/>
      <c r="B45" s="77"/>
      <c r="C45" s="77"/>
      <c r="D45" s="35"/>
      <c r="E45" s="36"/>
      <c r="F45" s="37"/>
      <c r="G45" s="38"/>
      <c r="H45" s="39"/>
      <c r="I45" s="40"/>
      <c r="J45" s="143"/>
      <c r="K45" s="78"/>
      <c r="L45" s="106"/>
      <c r="M45" s="80"/>
      <c r="N45" s="81"/>
      <c r="O45" s="107"/>
      <c r="P45" s="123">
        <f t="shared" si="1"/>
        <v>0</v>
      </c>
      <c r="Q45" s="129"/>
      <c r="R45" s="129"/>
      <c r="S45" s="129"/>
      <c r="T45" s="39">
        <f t="shared" si="0"/>
        <v>0</v>
      </c>
      <c r="U45" s="358"/>
      <c r="V45" s="120"/>
      <c r="W45" s="131"/>
      <c r="X45" s="58"/>
      <c r="Y45" s="145"/>
      <c r="Z45" s="146"/>
      <c r="AA45" s="147"/>
      <c r="AB45" s="146"/>
      <c r="AC45" s="148"/>
      <c r="AD45" s="128"/>
      <c r="AE45" s="58"/>
      <c r="AF45" s="58"/>
      <c r="AG45" s="58"/>
      <c r="AH45" s="145"/>
      <c r="AI45" s="146"/>
      <c r="AJ45" s="147"/>
      <c r="AK45" s="146"/>
      <c r="AL45" s="148"/>
      <c r="AM45" s="128"/>
      <c r="AN45" s="58"/>
      <c r="AO45" s="58"/>
      <c r="AP45" s="58"/>
      <c r="AQ45" s="145"/>
      <c r="AR45" s="146"/>
      <c r="AS45" s="147"/>
      <c r="AT45" s="146"/>
      <c r="AU45" s="148"/>
      <c r="AV45" s="128"/>
      <c r="AW45" s="58"/>
      <c r="AX45" s="58"/>
      <c r="AY45" s="58"/>
      <c r="AZ45" s="145"/>
      <c r="BA45" s="146"/>
      <c r="BB45" s="147"/>
      <c r="BC45" s="146"/>
      <c r="BD45" s="148"/>
      <c r="BE45" s="128"/>
      <c r="BF45" s="58"/>
      <c r="BG45" s="58"/>
      <c r="BH45" s="58"/>
      <c r="BI45" s="145"/>
      <c r="BJ45" s="146"/>
      <c r="BK45" s="147"/>
      <c r="BL45" s="146"/>
      <c r="BM45" s="148"/>
      <c r="BN45" s="128"/>
      <c r="BO45" s="58"/>
      <c r="BP45" s="58"/>
      <c r="BQ45" s="58"/>
      <c r="BR45" s="145"/>
      <c r="BS45" s="146"/>
      <c r="BT45" s="147"/>
      <c r="BU45" s="146"/>
      <c r="BV45" s="148"/>
      <c r="BW45" s="128"/>
      <c r="BX45" s="58"/>
      <c r="BY45" s="58"/>
      <c r="BZ45" s="58"/>
      <c r="CA45" s="145"/>
      <c r="CB45" s="146"/>
      <c r="CC45" s="147"/>
      <c r="CD45" s="146"/>
      <c r="CE45" s="148"/>
      <c r="CF45" s="128"/>
      <c r="CG45" s="58"/>
      <c r="CH45" s="58"/>
      <c r="CI45" s="58"/>
      <c r="CJ45" s="145"/>
      <c r="CK45" s="146"/>
      <c r="CL45" s="147"/>
      <c r="CM45" s="146"/>
      <c r="CN45" s="148"/>
      <c r="CO45" s="128"/>
      <c r="CP45" s="58"/>
      <c r="CQ45" s="58"/>
      <c r="CR45" s="58"/>
      <c r="CS45" s="145"/>
      <c r="CT45" s="146"/>
      <c r="CU45" s="147"/>
      <c r="CV45" s="146"/>
      <c r="CW45" s="148"/>
      <c r="CX45" s="128"/>
      <c r="CY45" s="58"/>
      <c r="CZ45" s="58"/>
      <c r="DA45" s="58"/>
      <c r="DB45" s="145"/>
      <c r="DC45" s="146"/>
      <c r="DD45" s="147"/>
      <c r="DE45" s="146"/>
      <c r="DF45" s="148"/>
      <c r="DG45" s="128"/>
      <c r="DH45" s="58"/>
      <c r="DI45" s="58"/>
      <c r="DJ45" s="58"/>
      <c r="DK45" s="145"/>
      <c r="DL45" s="146"/>
      <c r="DM45" s="147"/>
      <c r="DN45" s="146"/>
      <c r="DO45" s="148"/>
      <c r="DP45" s="128"/>
      <c r="DQ45" s="58"/>
      <c r="DR45" s="58"/>
      <c r="DS45" s="58"/>
      <c r="DT45" s="145"/>
      <c r="DU45" s="146"/>
      <c r="DV45" s="147"/>
      <c r="DW45" s="146"/>
      <c r="DX45" s="148"/>
      <c r="DY45" s="128"/>
      <c r="DZ45" s="58"/>
      <c r="EA45" s="58"/>
      <c r="EB45" s="58"/>
      <c r="EC45" s="145"/>
      <c r="ED45" s="146"/>
      <c r="EE45" s="147"/>
      <c r="EF45" s="146"/>
      <c r="EG45" s="148"/>
      <c r="EH45" s="128"/>
      <c r="EI45" s="58"/>
      <c r="EJ45" s="58"/>
      <c r="EK45" s="58"/>
      <c r="EL45" s="145"/>
      <c r="EM45" s="146"/>
      <c r="EN45" s="147"/>
      <c r="EO45" s="146"/>
      <c r="EP45" s="148"/>
      <c r="EQ45" s="128"/>
      <c r="ER45" s="58"/>
      <c r="ES45" s="58"/>
      <c r="ET45" s="58"/>
      <c r="EU45" s="145"/>
      <c r="EV45" s="146"/>
      <c r="EW45" s="147"/>
      <c r="EX45" s="146"/>
      <c r="EY45" s="148"/>
      <c r="EZ45" s="128"/>
      <c r="FA45" s="58"/>
      <c r="FB45" s="58"/>
      <c r="FC45" s="58"/>
      <c r="FD45" s="145"/>
      <c r="FE45" s="146"/>
      <c r="FF45" s="147"/>
      <c r="FG45" s="146"/>
      <c r="FH45" s="148"/>
      <c r="FI45" s="128"/>
      <c r="FJ45" s="58"/>
      <c r="FK45" s="58"/>
      <c r="FL45" s="58"/>
      <c r="FM45" s="145"/>
      <c r="FN45" s="146"/>
      <c r="FO45" s="147"/>
      <c r="FP45" s="146"/>
      <c r="FQ45" s="148"/>
      <c r="FR45" s="128"/>
      <c r="FS45" s="58"/>
      <c r="FT45" s="58"/>
      <c r="FU45" s="58"/>
      <c r="FV45" s="145"/>
      <c r="FW45" s="146"/>
      <c r="FX45" s="147"/>
      <c r="FY45" s="146"/>
      <c r="FZ45" s="148"/>
      <c r="GA45" s="128"/>
      <c r="GB45" s="58"/>
      <c r="GC45" s="58"/>
      <c r="GD45" s="58"/>
      <c r="GE45" s="145"/>
      <c r="GF45" s="146"/>
      <c r="GG45" s="147"/>
      <c r="GH45" s="146"/>
      <c r="GI45" s="148"/>
      <c r="GJ45" s="128"/>
      <c r="GK45" s="58"/>
      <c r="GL45" s="58"/>
      <c r="GM45" s="58"/>
      <c r="GN45" s="145"/>
      <c r="GO45" s="146"/>
      <c r="GP45" s="147"/>
      <c r="GQ45" s="146"/>
      <c r="GR45" s="148"/>
      <c r="GS45" s="128"/>
      <c r="GT45" s="102"/>
      <c r="GU45" s="92"/>
      <c r="GV45" s="144"/>
      <c r="GW45" s="144"/>
      <c r="GX45" s="104"/>
      <c r="GY45" s="105"/>
      <c r="GZ45" s="77"/>
    </row>
    <row r="46" spans="1:209" x14ac:dyDescent="0.25">
      <c r="A46"/>
      <c r="B46" s="77"/>
      <c r="C46" s="77"/>
      <c r="D46" s="35"/>
      <c r="E46" s="36"/>
      <c r="F46" s="37"/>
      <c r="G46" s="38"/>
      <c r="H46" s="39"/>
      <c r="I46" s="40"/>
      <c r="J46" s="143"/>
      <c r="K46" s="78"/>
      <c r="L46" s="106"/>
      <c r="M46" s="80"/>
      <c r="N46" s="119"/>
      <c r="O46" s="107"/>
      <c r="P46" s="123">
        <f t="shared" si="1"/>
        <v>0</v>
      </c>
      <c r="Q46" s="129"/>
      <c r="R46" s="129"/>
      <c r="S46" s="129"/>
      <c r="T46" s="39">
        <f t="shared" si="0"/>
        <v>0</v>
      </c>
      <c r="U46" s="358"/>
      <c r="V46" s="120"/>
      <c r="W46" s="105"/>
      <c r="X46" s="58"/>
      <c r="Y46" s="145"/>
      <c r="Z46" s="146"/>
      <c r="AA46" s="147"/>
      <c r="AB46" s="146"/>
      <c r="AC46" s="148"/>
      <c r="AD46" s="128"/>
      <c r="AE46" s="58"/>
      <c r="AF46" s="58"/>
      <c r="AG46" s="58"/>
      <c r="AH46" s="145"/>
      <c r="AI46" s="146"/>
      <c r="AJ46" s="147"/>
      <c r="AK46" s="146"/>
      <c r="AL46" s="148"/>
      <c r="AM46" s="128"/>
      <c r="AN46" s="58"/>
      <c r="AO46" s="58"/>
      <c r="AP46" s="58"/>
      <c r="AQ46" s="145"/>
      <c r="AR46" s="146"/>
      <c r="AS46" s="147"/>
      <c r="AT46" s="146"/>
      <c r="AU46" s="148"/>
      <c r="AV46" s="128"/>
      <c r="AW46" s="58"/>
      <c r="AX46" s="58"/>
      <c r="AY46" s="58"/>
      <c r="AZ46" s="145"/>
      <c r="BA46" s="146"/>
      <c r="BB46" s="147"/>
      <c r="BC46" s="146"/>
      <c r="BD46" s="148"/>
      <c r="BE46" s="128"/>
      <c r="BF46" s="58"/>
      <c r="BG46" s="58"/>
      <c r="BH46" s="58"/>
      <c r="BI46" s="145"/>
      <c r="BJ46" s="146"/>
      <c r="BK46" s="147"/>
      <c r="BL46" s="146"/>
      <c r="BM46" s="148"/>
      <c r="BN46" s="128"/>
      <c r="BO46" s="58"/>
      <c r="BP46" s="58"/>
      <c r="BQ46" s="58"/>
      <c r="BR46" s="145"/>
      <c r="BS46" s="146"/>
      <c r="BT46" s="147"/>
      <c r="BU46" s="146"/>
      <c r="BV46" s="148"/>
      <c r="BW46" s="128"/>
      <c r="BX46" s="58"/>
      <c r="BY46" s="58"/>
      <c r="BZ46" s="58"/>
      <c r="CA46" s="145"/>
      <c r="CB46" s="146"/>
      <c r="CC46" s="147"/>
      <c r="CD46" s="146"/>
      <c r="CE46" s="148"/>
      <c r="CF46" s="128"/>
      <c r="CG46" s="58"/>
      <c r="CH46" s="58"/>
      <c r="CI46" s="58"/>
      <c r="CJ46" s="145"/>
      <c r="CK46" s="146"/>
      <c r="CL46" s="147"/>
      <c r="CM46" s="146"/>
      <c r="CN46" s="148"/>
      <c r="CO46" s="128"/>
      <c r="CP46" s="58"/>
      <c r="CQ46" s="58"/>
      <c r="CR46" s="58"/>
      <c r="CS46" s="145"/>
      <c r="CT46" s="146"/>
      <c r="CU46" s="147"/>
      <c r="CV46" s="146"/>
      <c r="CW46" s="148"/>
      <c r="CX46" s="128"/>
      <c r="CY46" s="58"/>
      <c r="CZ46" s="58"/>
      <c r="DA46" s="58"/>
      <c r="DB46" s="145"/>
      <c r="DC46" s="146"/>
      <c r="DD46" s="147"/>
      <c r="DE46" s="146"/>
      <c r="DF46" s="148"/>
      <c r="DG46" s="128"/>
      <c r="DH46" s="58"/>
      <c r="DI46" s="58"/>
      <c r="DJ46" s="58"/>
      <c r="DK46" s="145"/>
      <c r="DL46" s="146"/>
      <c r="DM46" s="147"/>
      <c r="DN46" s="146"/>
      <c r="DO46" s="148"/>
      <c r="DP46" s="128"/>
      <c r="DQ46" s="58"/>
      <c r="DR46" s="58"/>
      <c r="DS46" s="58"/>
      <c r="DT46" s="145"/>
      <c r="DU46" s="146"/>
      <c r="DV46" s="147"/>
      <c r="DW46" s="146"/>
      <c r="DX46" s="148"/>
      <c r="DY46" s="128"/>
      <c r="DZ46" s="58"/>
      <c r="EA46" s="58"/>
      <c r="EB46" s="58"/>
      <c r="EC46" s="145"/>
      <c r="ED46" s="146"/>
      <c r="EE46" s="147"/>
      <c r="EF46" s="146"/>
      <c r="EG46" s="148"/>
      <c r="EH46" s="128"/>
      <c r="EI46" s="58"/>
      <c r="EJ46" s="58"/>
      <c r="EK46" s="58"/>
      <c r="EL46" s="145"/>
      <c r="EM46" s="146"/>
      <c r="EN46" s="147"/>
      <c r="EO46" s="146"/>
      <c r="EP46" s="148"/>
      <c r="EQ46" s="128"/>
      <c r="ER46" s="58"/>
      <c r="ES46" s="58"/>
      <c r="ET46" s="58"/>
      <c r="EU46" s="145"/>
      <c r="EV46" s="146"/>
      <c r="EW46" s="147"/>
      <c r="EX46" s="146"/>
      <c r="EY46" s="148"/>
      <c r="EZ46" s="128"/>
      <c r="FA46" s="58"/>
      <c r="FB46" s="58"/>
      <c r="FC46" s="58"/>
      <c r="FD46" s="145"/>
      <c r="FE46" s="146"/>
      <c r="FF46" s="147"/>
      <c r="FG46" s="146"/>
      <c r="FH46" s="148"/>
      <c r="FI46" s="128"/>
      <c r="FJ46" s="58"/>
      <c r="FK46" s="58"/>
      <c r="FL46" s="58"/>
      <c r="FM46" s="145"/>
      <c r="FN46" s="146"/>
      <c r="FO46" s="147"/>
      <c r="FP46" s="146"/>
      <c r="FQ46" s="148"/>
      <c r="FR46" s="128"/>
      <c r="FS46" s="58"/>
      <c r="FT46" s="58"/>
      <c r="FU46" s="58"/>
      <c r="FV46" s="145"/>
      <c r="FW46" s="146"/>
      <c r="FX46" s="147"/>
      <c r="FY46" s="146"/>
      <c r="FZ46" s="148"/>
      <c r="GA46" s="128"/>
      <c r="GB46" s="58"/>
      <c r="GC46" s="58"/>
      <c r="GD46" s="58"/>
      <c r="GE46" s="145"/>
      <c r="GF46" s="146"/>
      <c r="GG46" s="147"/>
      <c r="GH46" s="146"/>
      <c r="GI46" s="148"/>
      <c r="GJ46" s="128"/>
      <c r="GK46" s="58"/>
      <c r="GL46" s="58"/>
      <c r="GM46" s="58"/>
      <c r="GN46" s="145"/>
      <c r="GO46" s="146"/>
      <c r="GP46" s="147"/>
      <c r="GQ46" s="146"/>
      <c r="GR46" s="148"/>
      <c r="GS46" s="128"/>
      <c r="GT46" s="102"/>
      <c r="GU46" s="92"/>
      <c r="GV46" s="141"/>
      <c r="GW46" s="149"/>
      <c r="GX46" s="104"/>
      <c r="GY46" s="105"/>
      <c r="GZ46" s="77"/>
    </row>
    <row r="47" spans="1:209" x14ac:dyDescent="0.25">
      <c r="A47"/>
      <c r="B47" s="77"/>
      <c r="C47" s="77"/>
      <c r="D47" s="35"/>
      <c r="E47" s="36"/>
      <c r="F47" s="37"/>
      <c r="G47" s="38"/>
      <c r="H47" s="39"/>
      <c r="I47" s="40"/>
      <c r="J47" s="143"/>
      <c r="K47" s="150"/>
      <c r="L47" s="106"/>
      <c r="M47" s="80"/>
      <c r="N47" s="81"/>
      <c r="O47" s="107"/>
      <c r="P47" s="123">
        <f t="shared" si="1"/>
        <v>0</v>
      </c>
      <c r="Q47" s="129"/>
      <c r="R47" s="129"/>
      <c r="S47" s="129"/>
      <c r="T47" s="39">
        <f t="shared" si="0"/>
        <v>0</v>
      </c>
      <c r="U47" s="358"/>
      <c r="V47" s="120"/>
      <c r="W47" s="105"/>
      <c r="X47" s="58"/>
      <c r="Y47" s="145"/>
      <c r="Z47" s="146"/>
      <c r="AA47" s="147"/>
      <c r="AB47" s="146"/>
      <c r="AC47" s="148"/>
      <c r="AD47" s="128"/>
      <c r="AE47" s="58"/>
      <c r="AF47" s="58"/>
      <c r="AG47" s="58"/>
      <c r="AH47" s="145"/>
      <c r="AI47" s="146"/>
      <c r="AJ47" s="147"/>
      <c r="AK47" s="146"/>
      <c r="AL47" s="148"/>
      <c r="AM47" s="128"/>
      <c r="AN47" s="58"/>
      <c r="AO47" s="58"/>
      <c r="AP47" s="58"/>
      <c r="AQ47" s="145"/>
      <c r="AR47" s="146"/>
      <c r="AS47" s="147"/>
      <c r="AT47" s="146"/>
      <c r="AU47" s="148"/>
      <c r="AV47" s="128"/>
      <c r="AW47" s="58"/>
      <c r="AX47" s="58"/>
      <c r="AY47" s="58"/>
      <c r="AZ47" s="145"/>
      <c r="BA47" s="146"/>
      <c r="BB47" s="147"/>
      <c r="BC47" s="146"/>
      <c r="BD47" s="148"/>
      <c r="BE47" s="128"/>
      <c r="BF47" s="58"/>
      <c r="BG47" s="58"/>
      <c r="BH47" s="58"/>
      <c r="BI47" s="145"/>
      <c r="BJ47" s="146"/>
      <c r="BK47" s="147"/>
      <c r="BL47" s="146"/>
      <c r="BM47" s="148"/>
      <c r="BN47" s="128"/>
      <c r="BO47" s="58"/>
      <c r="BP47" s="58"/>
      <c r="BQ47" s="58"/>
      <c r="BR47" s="145"/>
      <c r="BS47" s="146"/>
      <c r="BT47" s="147"/>
      <c r="BU47" s="146"/>
      <c r="BV47" s="148"/>
      <c r="BW47" s="128"/>
      <c r="BX47" s="58"/>
      <c r="BY47" s="58"/>
      <c r="BZ47" s="58"/>
      <c r="CA47" s="145"/>
      <c r="CB47" s="146"/>
      <c r="CC47" s="147"/>
      <c r="CD47" s="146"/>
      <c r="CE47" s="148"/>
      <c r="CF47" s="128"/>
      <c r="CG47" s="58"/>
      <c r="CH47" s="58"/>
      <c r="CI47" s="58"/>
      <c r="CJ47" s="145"/>
      <c r="CK47" s="146"/>
      <c r="CL47" s="147"/>
      <c r="CM47" s="146"/>
      <c r="CN47" s="148"/>
      <c r="CO47" s="128"/>
      <c r="CP47" s="58"/>
      <c r="CQ47" s="58"/>
      <c r="CR47" s="58"/>
      <c r="CS47" s="145"/>
      <c r="CT47" s="146"/>
      <c r="CU47" s="147"/>
      <c r="CV47" s="146"/>
      <c r="CW47" s="148"/>
      <c r="CX47" s="128"/>
      <c r="CY47" s="58"/>
      <c r="CZ47" s="58"/>
      <c r="DA47" s="58"/>
      <c r="DB47" s="145"/>
      <c r="DC47" s="146"/>
      <c r="DD47" s="147"/>
      <c r="DE47" s="146"/>
      <c r="DF47" s="148"/>
      <c r="DG47" s="128"/>
      <c r="DH47" s="58"/>
      <c r="DI47" s="58"/>
      <c r="DJ47" s="58"/>
      <c r="DK47" s="145"/>
      <c r="DL47" s="146"/>
      <c r="DM47" s="147"/>
      <c r="DN47" s="146"/>
      <c r="DO47" s="148"/>
      <c r="DP47" s="128"/>
      <c r="DQ47" s="58"/>
      <c r="DR47" s="58"/>
      <c r="DS47" s="58"/>
      <c r="DT47" s="145"/>
      <c r="DU47" s="146"/>
      <c r="DV47" s="147"/>
      <c r="DW47" s="146"/>
      <c r="DX47" s="148"/>
      <c r="DY47" s="128"/>
      <c r="DZ47" s="58"/>
      <c r="EA47" s="58"/>
      <c r="EB47" s="58"/>
      <c r="EC47" s="145"/>
      <c r="ED47" s="146"/>
      <c r="EE47" s="147"/>
      <c r="EF47" s="146"/>
      <c r="EG47" s="148"/>
      <c r="EH47" s="128"/>
      <c r="EI47" s="58"/>
      <c r="EJ47" s="58"/>
      <c r="EK47" s="58"/>
      <c r="EL47" s="145"/>
      <c r="EM47" s="146"/>
      <c r="EN47" s="147"/>
      <c r="EO47" s="146"/>
      <c r="EP47" s="148"/>
      <c r="EQ47" s="128"/>
      <c r="ER47" s="58"/>
      <c r="ES47" s="58"/>
      <c r="ET47" s="58"/>
      <c r="EU47" s="145"/>
      <c r="EV47" s="146"/>
      <c r="EW47" s="147"/>
      <c r="EX47" s="146"/>
      <c r="EY47" s="148"/>
      <c r="EZ47" s="128"/>
      <c r="FA47" s="58"/>
      <c r="FB47" s="58"/>
      <c r="FC47" s="58"/>
      <c r="FD47" s="145"/>
      <c r="FE47" s="146"/>
      <c r="FF47" s="147"/>
      <c r="FG47" s="146"/>
      <c r="FH47" s="148"/>
      <c r="FI47" s="128"/>
      <c r="FJ47" s="58"/>
      <c r="FK47" s="58"/>
      <c r="FL47" s="58"/>
      <c r="FM47" s="145"/>
      <c r="FN47" s="146"/>
      <c r="FO47" s="147"/>
      <c r="FP47" s="146"/>
      <c r="FQ47" s="148"/>
      <c r="FR47" s="128"/>
      <c r="FS47" s="58"/>
      <c r="FT47" s="58"/>
      <c r="FU47" s="58"/>
      <c r="FV47" s="145"/>
      <c r="FW47" s="146"/>
      <c r="FX47" s="147"/>
      <c r="FY47" s="146"/>
      <c r="FZ47" s="148"/>
      <c r="GA47" s="128"/>
      <c r="GB47" s="58"/>
      <c r="GC47" s="58"/>
      <c r="GD47" s="58"/>
      <c r="GE47" s="145"/>
      <c r="GF47" s="146"/>
      <c r="GG47" s="147"/>
      <c r="GH47" s="146"/>
      <c r="GI47" s="148"/>
      <c r="GJ47" s="128"/>
      <c r="GK47" s="58"/>
      <c r="GL47" s="58"/>
      <c r="GM47" s="58"/>
      <c r="GN47" s="145"/>
      <c r="GO47" s="146"/>
      <c r="GP47" s="147"/>
      <c r="GQ47" s="146"/>
      <c r="GR47" s="148"/>
      <c r="GS47" s="128"/>
      <c r="GT47" s="102"/>
      <c r="GU47" s="92"/>
      <c r="GV47" s="149"/>
      <c r="GW47" s="149"/>
      <c r="GX47" s="104"/>
      <c r="GY47" s="105"/>
      <c r="GZ47" s="77"/>
    </row>
    <row r="48" spans="1:209" x14ac:dyDescent="0.25">
      <c r="A48"/>
      <c r="B48" s="77"/>
      <c r="C48" s="77"/>
      <c r="D48" s="35"/>
      <c r="E48" s="36"/>
      <c r="F48" s="37"/>
      <c r="G48" s="38"/>
      <c r="H48" s="39"/>
      <c r="I48" s="40"/>
      <c r="J48" s="143"/>
      <c r="K48" s="78"/>
      <c r="L48" s="106"/>
      <c r="M48" s="80"/>
      <c r="N48" s="81"/>
      <c r="O48" s="107"/>
      <c r="P48" s="123">
        <f t="shared" si="1"/>
        <v>0</v>
      </c>
      <c r="Q48" s="129"/>
      <c r="R48" s="129"/>
      <c r="S48" s="129"/>
      <c r="T48" s="39">
        <f t="shared" si="0"/>
        <v>0</v>
      </c>
      <c r="U48" s="358"/>
      <c r="V48" s="120"/>
      <c r="W48" s="105"/>
      <c r="X48" s="58"/>
      <c r="Y48" s="145"/>
      <c r="Z48" s="146"/>
      <c r="AA48" s="147"/>
      <c r="AB48" s="146"/>
      <c r="AC48" s="148"/>
      <c r="AD48" s="128"/>
      <c r="AE48" s="58"/>
      <c r="AF48" s="58"/>
      <c r="AG48" s="58"/>
      <c r="AH48" s="145"/>
      <c r="AI48" s="146"/>
      <c r="AJ48" s="147"/>
      <c r="AK48" s="146"/>
      <c r="AL48" s="148"/>
      <c r="AM48" s="128"/>
      <c r="AN48" s="58"/>
      <c r="AO48" s="58"/>
      <c r="AP48" s="58"/>
      <c r="AQ48" s="145"/>
      <c r="AR48" s="146"/>
      <c r="AS48" s="147"/>
      <c r="AT48" s="146"/>
      <c r="AU48" s="148"/>
      <c r="AV48" s="128"/>
      <c r="AW48" s="58"/>
      <c r="AX48" s="58"/>
      <c r="AY48" s="58"/>
      <c r="AZ48" s="145"/>
      <c r="BA48" s="146"/>
      <c r="BB48" s="147"/>
      <c r="BC48" s="146"/>
      <c r="BD48" s="148"/>
      <c r="BE48" s="128"/>
      <c r="BF48" s="58"/>
      <c r="BG48" s="58"/>
      <c r="BH48" s="58"/>
      <c r="BI48" s="145"/>
      <c r="BJ48" s="146"/>
      <c r="BK48" s="147"/>
      <c r="BL48" s="146"/>
      <c r="BM48" s="148"/>
      <c r="BN48" s="128"/>
      <c r="BO48" s="58"/>
      <c r="BP48" s="58"/>
      <c r="BQ48" s="58"/>
      <c r="BR48" s="145"/>
      <c r="BS48" s="146"/>
      <c r="BT48" s="147"/>
      <c r="BU48" s="146"/>
      <c r="BV48" s="148"/>
      <c r="BW48" s="128"/>
      <c r="BX48" s="58"/>
      <c r="BY48" s="58"/>
      <c r="BZ48" s="58"/>
      <c r="CA48" s="145"/>
      <c r="CB48" s="146"/>
      <c r="CC48" s="147"/>
      <c r="CD48" s="146"/>
      <c r="CE48" s="148"/>
      <c r="CF48" s="128"/>
      <c r="CG48" s="58"/>
      <c r="CH48" s="58"/>
      <c r="CI48" s="58"/>
      <c r="CJ48" s="145"/>
      <c r="CK48" s="146"/>
      <c r="CL48" s="147"/>
      <c r="CM48" s="146"/>
      <c r="CN48" s="148"/>
      <c r="CO48" s="128"/>
      <c r="CP48" s="58"/>
      <c r="CQ48" s="58"/>
      <c r="CR48" s="58"/>
      <c r="CS48" s="145"/>
      <c r="CT48" s="146"/>
      <c r="CU48" s="147"/>
      <c r="CV48" s="146"/>
      <c r="CW48" s="148"/>
      <c r="CX48" s="128"/>
      <c r="CY48" s="58"/>
      <c r="CZ48" s="58"/>
      <c r="DA48" s="58"/>
      <c r="DB48" s="145"/>
      <c r="DC48" s="146"/>
      <c r="DD48" s="147"/>
      <c r="DE48" s="146"/>
      <c r="DF48" s="148"/>
      <c r="DG48" s="128"/>
      <c r="DH48" s="58"/>
      <c r="DI48" s="58"/>
      <c r="DJ48" s="58"/>
      <c r="DK48" s="145"/>
      <c r="DL48" s="146"/>
      <c r="DM48" s="147"/>
      <c r="DN48" s="146"/>
      <c r="DO48" s="148"/>
      <c r="DP48" s="128"/>
      <c r="DQ48" s="58"/>
      <c r="DR48" s="58"/>
      <c r="DS48" s="58"/>
      <c r="DT48" s="145"/>
      <c r="DU48" s="146"/>
      <c r="DV48" s="147"/>
      <c r="DW48" s="146"/>
      <c r="DX48" s="148"/>
      <c r="DY48" s="128"/>
      <c r="DZ48" s="58"/>
      <c r="EA48" s="58"/>
      <c r="EB48" s="58"/>
      <c r="EC48" s="145"/>
      <c r="ED48" s="146"/>
      <c r="EE48" s="147"/>
      <c r="EF48" s="146"/>
      <c r="EG48" s="148"/>
      <c r="EH48" s="128"/>
      <c r="EI48" s="58"/>
      <c r="EJ48" s="58"/>
      <c r="EK48" s="58"/>
      <c r="EL48" s="145"/>
      <c r="EM48" s="146"/>
      <c r="EN48" s="147"/>
      <c r="EO48" s="146"/>
      <c r="EP48" s="148"/>
      <c r="EQ48" s="128"/>
      <c r="ER48" s="58"/>
      <c r="ES48" s="58"/>
      <c r="ET48" s="58"/>
      <c r="EU48" s="145"/>
      <c r="EV48" s="146"/>
      <c r="EW48" s="147"/>
      <c r="EX48" s="146"/>
      <c r="EY48" s="148"/>
      <c r="EZ48" s="128"/>
      <c r="FA48" s="58"/>
      <c r="FB48" s="58"/>
      <c r="FC48" s="58"/>
      <c r="FD48" s="145"/>
      <c r="FE48" s="146"/>
      <c r="FF48" s="147"/>
      <c r="FG48" s="146"/>
      <c r="FH48" s="148"/>
      <c r="FI48" s="128"/>
      <c r="FJ48" s="58"/>
      <c r="FK48" s="58"/>
      <c r="FL48" s="58"/>
      <c r="FM48" s="145"/>
      <c r="FN48" s="146"/>
      <c r="FO48" s="147"/>
      <c r="FP48" s="146"/>
      <c r="FQ48" s="148"/>
      <c r="FR48" s="128"/>
      <c r="FS48" s="58"/>
      <c r="FT48" s="58"/>
      <c r="FU48" s="58"/>
      <c r="FV48" s="145"/>
      <c r="FW48" s="146"/>
      <c r="FX48" s="147"/>
      <c r="FY48" s="146"/>
      <c r="FZ48" s="148"/>
      <c r="GA48" s="128"/>
      <c r="GB48" s="58"/>
      <c r="GC48" s="58"/>
      <c r="GD48" s="58"/>
      <c r="GE48" s="145"/>
      <c r="GF48" s="146"/>
      <c r="GG48" s="147"/>
      <c r="GH48" s="146"/>
      <c r="GI48" s="148"/>
      <c r="GJ48" s="128"/>
      <c r="GK48" s="58"/>
      <c r="GL48" s="58"/>
      <c r="GM48" s="58"/>
      <c r="GN48" s="145"/>
      <c r="GO48" s="146"/>
      <c r="GP48" s="147"/>
      <c r="GQ48" s="146"/>
      <c r="GR48" s="148"/>
      <c r="GS48" s="128"/>
      <c r="GT48" s="102"/>
      <c r="GU48" s="92"/>
      <c r="GV48" s="149"/>
      <c r="GW48" s="149"/>
      <c r="GX48" s="104"/>
      <c r="GY48" s="105"/>
      <c r="GZ48" s="77"/>
    </row>
    <row r="49" spans="1:208" x14ac:dyDescent="0.25">
      <c r="A49"/>
      <c r="B49" s="77"/>
      <c r="C49" s="77"/>
      <c r="D49" s="35"/>
      <c r="E49" s="36"/>
      <c r="F49" s="37"/>
      <c r="G49" s="38"/>
      <c r="H49" s="39"/>
      <c r="I49" s="40"/>
      <c r="J49" s="143"/>
      <c r="K49" s="78"/>
      <c r="L49" s="106"/>
      <c r="M49" s="80"/>
      <c r="N49" s="81"/>
      <c r="O49" s="107"/>
      <c r="P49" s="123">
        <f t="shared" si="1"/>
        <v>0</v>
      </c>
      <c r="Q49" s="129"/>
      <c r="R49" s="129"/>
      <c r="S49" s="129"/>
      <c r="T49" s="39">
        <f t="shared" si="0"/>
        <v>0</v>
      </c>
      <c r="U49" s="358"/>
      <c r="V49" s="120"/>
      <c r="W49" s="105"/>
      <c r="X49" s="58"/>
      <c r="Y49" s="145"/>
      <c r="Z49" s="146"/>
      <c r="AA49" s="147"/>
      <c r="AB49" s="146"/>
      <c r="AC49" s="148"/>
      <c r="AD49" s="128"/>
      <c r="AE49" s="58"/>
      <c r="AF49" s="58"/>
      <c r="AG49" s="58"/>
      <c r="AH49" s="145"/>
      <c r="AI49" s="146"/>
      <c r="AJ49" s="147"/>
      <c r="AK49" s="146"/>
      <c r="AL49" s="148"/>
      <c r="AM49" s="128"/>
      <c r="AN49" s="58"/>
      <c r="AO49" s="58"/>
      <c r="AP49" s="58"/>
      <c r="AQ49" s="145"/>
      <c r="AR49" s="146"/>
      <c r="AS49" s="147"/>
      <c r="AT49" s="146"/>
      <c r="AU49" s="148"/>
      <c r="AV49" s="128"/>
      <c r="AW49" s="58"/>
      <c r="AX49" s="58"/>
      <c r="AY49" s="58"/>
      <c r="AZ49" s="145"/>
      <c r="BA49" s="146"/>
      <c r="BB49" s="147"/>
      <c r="BC49" s="146"/>
      <c r="BD49" s="148"/>
      <c r="BE49" s="128"/>
      <c r="BF49" s="58"/>
      <c r="BG49" s="58"/>
      <c r="BH49" s="58"/>
      <c r="BI49" s="145"/>
      <c r="BJ49" s="146"/>
      <c r="BK49" s="147"/>
      <c r="BL49" s="146"/>
      <c r="BM49" s="148"/>
      <c r="BN49" s="128"/>
      <c r="BO49" s="58"/>
      <c r="BP49" s="58"/>
      <c r="BQ49" s="58"/>
      <c r="BR49" s="145"/>
      <c r="BS49" s="146"/>
      <c r="BT49" s="147"/>
      <c r="BU49" s="146"/>
      <c r="BV49" s="148"/>
      <c r="BW49" s="128"/>
      <c r="BX49" s="58"/>
      <c r="BY49" s="58"/>
      <c r="BZ49" s="58"/>
      <c r="CA49" s="145"/>
      <c r="CB49" s="146"/>
      <c r="CC49" s="147"/>
      <c r="CD49" s="146"/>
      <c r="CE49" s="148"/>
      <c r="CF49" s="128"/>
      <c r="CG49" s="58"/>
      <c r="CH49" s="58"/>
      <c r="CI49" s="58"/>
      <c r="CJ49" s="145"/>
      <c r="CK49" s="146"/>
      <c r="CL49" s="147"/>
      <c r="CM49" s="146"/>
      <c r="CN49" s="148"/>
      <c r="CO49" s="128"/>
      <c r="CP49" s="58"/>
      <c r="CQ49" s="58"/>
      <c r="CR49" s="58"/>
      <c r="CS49" s="145"/>
      <c r="CT49" s="146"/>
      <c r="CU49" s="147"/>
      <c r="CV49" s="146"/>
      <c r="CW49" s="148"/>
      <c r="CX49" s="128"/>
      <c r="CY49" s="58"/>
      <c r="CZ49" s="58"/>
      <c r="DA49" s="58"/>
      <c r="DB49" s="145"/>
      <c r="DC49" s="146"/>
      <c r="DD49" s="147"/>
      <c r="DE49" s="146"/>
      <c r="DF49" s="148"/>
      <c r="DG49" s="128"/>
      <c r="DH49" s="58"/>
      <c r="DI49" s="58"/>
      <c r="DJ49" s="58"/>
      <c r="DK49" s="145"/>
      <c r="DL49" s="146"/>
      <c r="DM49" s="147"/>
      <c r="DN49" s="146"/>
      <c r="DO49" s="148"/>
      <c r="DP49" s="128"/>
      <c r="DQ49" s="58"/>
      <c r="DR49" s="58"/>
      <c r="DS49" s="58"/>
      <c r="DT49" s="145"/>
      <c r="DU49" s="146"/>
      <c r="DV49" s="147"/>
      <c r="DW49" s="146"/>
      <c r="DX49" s="148"/>
      <c r="DY49" s="128"/>
      <c r="DZ49" s="58"/>
      <c r="EA49" s="58"/>
      <c r="EB49" s="58"/>
      <c r="EC49" s="145"/>
      <c r="ED49" s="146"/>
      <c r="EE49" s="147"/>
      <c r="EF49" s="146"/>
      <c r="EG49" s="148"/>
      <c r="EH49" s="128"/>
      <c r="EI49" s="58"/>
      <c r="EJ49" s="58"/>
      <c r="EK49" s="58"/>
      <c r="EL49" s="145"/>
      <c r="EM49" s="146"/>
      <c r="EN49" s="147"/>
      <c r="EO49" s="146"/>
      <c r="EP49" s="148"/>
      <c r="EQ49" s="128"/>
      <c r="ER49" s="58"/>
      <c r="ES49" s="58"/>
      <c r="ET49" s="58"/>
      <c r="EU49" s="145"/>
      <c r="EV49" s="146"/>
      <c r="EW49" s="147"/>
      <c r="EX49" s="146"/>
      <c r="EY49" s="148"/>
      <c r="EZ49" s="128"/>
      <c r="FA49" s="58"/>
      <c r="FB49" s="58"/>
      <c r="FC49" s="58"/>
      <c r="FD49" s="145"/>
      <c r="FE49" s="146"/>
      <c r="FF49" s="147"/>
      <c r="FG49" s="146"/>
      <c r="FH49" s="148"/>
      <c r="FI49" s="128"/>
      <c r="FJ49" s="58"/>
      <c r="FK49" s="58"/>
      <c r="FL49" s="58"/>
      <c r="FM49" s="145"/>
      <c r="FN49" s="146"/>
      <c r="FO49" s="147"/>
      <c r="FP49" s="146"/>
      <c r="FQ49" s="148"/>
      <c r="FR49" s="128"/>
      <c r="FS49" s="58"/>
      <c r="FT49" s="58"/>
      <c r="FU49" s="58"/>
      <c r="FV49" s="145"/>
      <c r="FW49" s="146"/>
      <c r="FX49" s="147"/>
      <c r="FY49" s="146"/>
      <c r="FZ49" s="148"/>
      <c r="GA49" s="128"/>
      <c r="GB49" s="58"/>
      <c r="GC49" s="58"/>
      <c r="GD49" s="58"/>
      <c r="GE49" s="145"/>
      <c r="GF49" s="146"/>
      <c r="GG49" s="147"/>
      <c r="GH49" s="146"/>
      <c r="GI49" s="148"/>
      <c r="GJ49" s="128"/>
      <c r="GK49" s="58"/>
      <c r="GL49" s="58"/>
      <c r="GM49" s="58"/>
      <c r="GN49" s="145"/>
      <c r="GO49" s="146"/>
      <c r="GP49" s="147"/>
      <c r="GQ49" s="146"/>
      <c r="GR49" s="148"/>
      <c r="GS49" s="128"/>
      <c r="GT49" s="128"/>
      <c r="GU49" s="92"/>
      <c r="GV49" s="149"/>
      <c r="GW49" s="149"/>
      <c r="GX49" s="104"/>
      <c r="GY49" s="105"/>
      <c r="GZ49" s="77"/>
    </row>
    <row r="50" spans="1:208" x14ac:dyDescent="0.25">
      <c r="A50"/>
      <c r="B50" s="77"/>
      <c r="C50" s="77"/>
      <c r="D50" s="35"/>
      <c r="E50" s="36"/>
      <c r="F50" s="37"/>
      <c r="G50" s="38"/>
      <c r="H50" s="39"/>
      <c r="I50" s="40"/>
      <c r="J50" s="143"/>
      <c r="K50" s="78"/>
      <c r="L50" s="106"/>
      <c r="M50" s="80"/>
      <c r="N50" s="81"/>
      <c r="O50" s="107"/>
      <c r="P50" s="123">
        <f t="shared" si="1"/>
        <v>0</v>
      </c>
      <c r="Q50" s="129"/>
      <c r="R50" s="129"/>
      <c r="S50" s="129"/>
      <c r="T50" s="39">
        <f t="shared" si="0"/>
        <v>0</v>
      </c>
      <c r="U50" s="358"/>
      <c r="V50" s="120"/>
      <c r="W50" s="105"/>
      <c r="X50" s="58"/>
      <c r="Y50" s="145"/>
      <c r="Z50" s="146"/>
      <c r="AA50" s="147"/>
      <c r="AB50" s="146"/>
      <c r="AC50" s="148"/>
      <c r="AD50" s="128"/>
      <c r="AE50" s="58"/>
      <c r="AF50" s="58"/>
      <c r="AG50" s="58"/>
      <c r="AH50" s="145"/>
      <c r="AI50" s="146"/>
      <c r="AJ50" s="147"/>
      <c r="AK50" s="146"/>
      <c r="AL50" s="148"/>
      <c r="AM50" s="128"/>
      <c r="AN50" s="58"/>
      <c r="AO50" s="58"/>
      <c r="AP50" s="58"/>
      <c r="AQ50" s="145"/>
      <c r="AR50" s="146"/>
      <c r="AS50" s="147"/>
      <c r="AT50" s="146"/>
      <c r="AU50" s="148"/>
      <c r="AV50" s="128"/>
      <c r="AW50" s="58"/>
      <c r="AX50" s="58"/>
      <c r="AY50" s="58"/>
      <c r="AZ50" s="145"/>
      <c r="BA50" s="146"/>
      <c r="BB50" s="147"/>
      <c r="BC50" s="146"/>
      <c r="BD50" s="148"/>
      <c r="BE50" s="128"/>
      <c r="BF50" s="58"/>
      <c r="BG50" s="58"/>
      <c r="BH50" s="58"/>
      <c r="BI50" s="145"/>
      <c r="BJ50" s="146"/>
      <c r="BK50" s="147"/>
      <c r="BL50" s="146"/>
      <c r="BM50" s="148"/>
      <c r="BN50" s="128"/>
      <c r="BO50" s="58"/>
      <c r="BP50" s="58"/>
      <c r="BQ50" s="58"/>
      <c r="BR50" s="145"/>
      <c r="BS50" s="146"/>
      <c r="BT50" s="147"/>
      <c r="BU50" s="146"/>
      <c r="BV50" s="148"/>
      <c r="BW50" s="128"/>
      <c r="BX50" s="58"/>
      <c r="BY50" s="58"/>
      <c r="BZ50" s="58"/>
      <c r="CA50" s="145"/>
      <c r="CB50" s="146"/>
      <c r="CC50" s="147"/>
      <c r="CD50" s="146"/>
      <c r="CE50" s="148"/>
      <c r="CF50" s="128"/>
      <c r="CG50" s="58"/>
      <c r="CH50" s="58"/>
      <c r="CI50" s="58"/>
      <c r="CJ50" s="145"/>
      <c r="CK50" s="146"/>
      <c r="CL50" s="147"/>
      <c r="CM50" s="146"/>
      <c r="CN50" s="148"/>
      <c r="CO50" s="128"/>
      <c r="CP50" s="58"/>
      <c r="CQ50" s="58"/>
      <c r="CR50" s="58"/>
      <c r="CS50" s="145"/>
      <c r="CT50" s="146"/>
      <c r="CU50" s="147"/>
      <c r="CV50" s="146"/>
      <c r="CW50" s="148"/>
      <c r="CX50" s="128"/>
      <c r="CY50" s="58"/>
      <c r="CZ50" s="58"/>
      <c r="DA50" s="58"/>
      <c r="DB50" s="145"/>
      <c r="DC50" s="146"/>
      <c r="DD50" s="147"/>
      <c r="DE50" s="146"/>
      <c r="DF50" s="148"/>
      <c r="DG50" s="128"/>
      <c r="DH50" s="58"/>
      <c r="DI50" s="58"/>
      <c r="DJ50" s="58"/>
      <c r="DK50" s="145"/>
      <c r="DL50" s="146"/>
      <c r="DM50" s="147"/>
      <c r="DN50" s="146"/>
      <c r="DO50" s="148"/>
      <c r="DP50" s="128"/>
      <c r="DQ50" s="58"/>
      <c r="DR50" s="58"/>
      <c r="DS50" s="58"/>
      <c r="DT50" s="145"/>
      <c r="DU50" s="146"/>
      <c r="DV50" s="147"/>
      <c r="DW50" s="146"/>
      <c r="DX50" s="148"/>
      <c r="DY50" s="128"/>
      <c r="DZ50" s="58"/>
      <c r="EA50" s="58"/>
      <c r="EB50" s="58"/>
      <c r="EC50" s="145"/>
      <c r="ED50" s="146"/>
      <c r="EE50" s="147"/>
      <c r="EF50" s="146"/>
      <c r="EG50" s="148"/>
      <c r="EH50" s="128"/>
      <c r="EI50" s="58"/>
      <c r="EJ50" s="58"/>
      <c r="EK50" s="58"/>
      <c r="EL50" s="145"/>
      <c r="EM50" s="146"/>
      <c r="EN50" s="147"/>
      <c r="EO50" s="146"/>
      <c r="EP50" s="148"/>
      <c r="EQ50" s="128"/>
      <c r="ER50" s="58"/>
      <c r="ES50" s="58"/>
      <c r="ET50" s="58"/>
      <c r="EU50" s="145"/>
      <c r="EV50" s="146"/>
      <c r="EW50" s="147"/>
      <c r="EX50" s="146"/>
      <c r="EY50" s="148"/>
      <c r="EZ50" s="128"/>
      <c r="FA50" s="58"/>
      <c r="FB50" s="58"/>
      <c r="FC50" s="58"/>
      <c r="FD50" s="145"/>
      <c r="FE50" s="146"/>
      <c r="FF50" s="147"/>
      <c r="FG50" s="146"/>
      <c r="FH50" s="148"/>
      <c r="FI50" s="128"/>
      <c r="FJ50" s="58"/>
      <c r="FK50" s="58"/>
      <c r="FL50" s="58"/>
      <c r="FM50" s="145"/>
      <c r="FN50" s="146"/>
      <c r="FO50" s="147"/>
      <c r="FP50" s="146"/>
      <c r="FQ50" s="148"/>
      <c r="FR50" s="128"/>
      <c r="FS50" s="58"/>
      <c r="FT50" s="58"/>
      <c r="FU50" s="58"/>
      <c r="FV50" s="145"/>
      <c r="FW50" s="146"/>
      <c r="FX50" s="147"/>
      <c r="FY50" s="146"/>
      <c r="FZ50" s="148"/>
      <c r="GA50" s="128"/>
      <c r="GB50" s="58"/>
      <c r="GC50" s="58"/>
      <c r="GD50" s="58"/>
      <c r="GE50" s="145"/>
      <c r="GF50" s="146"/>
      <c r="GG50" s="147"/>
      <c r="GH50" s="146"/>
      <c r="GI50" s="148"/>
      <c r="GJ50" s="128"/>
      <c r="GK50" s="58"/>
      <c r="GL50" s="58"/>
      <c r="GM50" s="58"/>
      <c r="GN50" s="145"/>
      <c r="GO50" s="146"/>
      <c r="GP50" s="147"/>
      <c r="GQ50" s="146"/>
      <c r="GR50" s="148"/>
      <c r="GS50" s="128"/>
      <c r="GT50" s="128"/>
      <c r="GU50" s="92"/>
      <c r="GV50" s="149"/>
      <c r="GW50" s="149"/>
      <c r="GX50" s="104"/>
      <c r="GY50" s="105"/>
      <c r="GZ50" s="77"/>
    </row>
    <row r="51" spans="1:208" x14ac:dyDescent="0.25">
      <c r="A51"/>
      <c r="B51" s="77"/>
      <c r="C51" s="77"/>
      <c r="D51" s="35"/>
      <c r="E51" s="36"/>
      <c r="F51" s="37"/>
      <c r="G51" s="38"/>
      <c r="H51" s="39"/>
      <c r="I51" s="40"/>
      <c r="J51" s="143"/>
      <c r="K51" s="78"/>
      <c r="L51" s="106"/>
      <c r="M51" s="80"/>
      <c r="N51" s="81"/>
      <c r="O51" s="107"/>
      <c r="P51" s="123">
        <f t="shared" si="1"/>
        <v>0</v>
      </c>
      <c r="Q51" s="129"/>
      <c r="R51" s="129"/>
      <c r="S51" s="129"/>
      <c r="T51" s="39">
        <f t="shared" si="0"/>
        <v>0</v>
      </c>
      <c r="U51" s="358"/>
      <c r="V51" s="120"/>
      <c r="W51" s="105"/>
      <c r="X51" s="58"/>
      <c r="Y51" s="145"/>
      <c r="Z51" s="146"/>
      <c r="AA51" s="147"/>
      <c r="AB51" s="146"/>
      <c r="AC51" s="148"/>
      <c r="AD51" s="128"/>
      <c r="AE51" s="58"/>
      <c r="AF51" s="58"/>
      <c r="AG51" s="58"/>
      <c r="AH51" s="145"/>
      <c r="AI51" s="146"/>
      <c r="AJ51" s="147"/>
      <c r="AK51" s="146"/>
      <c r="AL51" s="148"/>
      <c r="AM51" s="128"/>
      <c r="AN51" s="58"/>
      <c r="AO51" s="58"/>
      <c r="AP51" s="58"/>
      <c r="AQ51" s="145"/>
      <c r="AR51" s="146"/>
      <c r="AS51" s="147"/>
      <c r="AT51" s="146"/>
      <c r="AU51" s="148"/>
      <c r="AV51" s="128"/>
      <c r="AW51" s="58"/>
      <c r="AX51" s="58"/>
      <c r="AY51" s="58"/>
      <c r="AZ51" s="145"/>
      <c r="BA51" s="146"/>
      <c r="BB51" s="147"/>
      <c r="BC51" s="146"/>
      <c r="BD51" s="148"/>
      <c r="BE51" s="128"/>
      <c r="BF51" s="58"/>
      <c r="BG51" s="58"/>
      <c r="BH51" s="58"/>
      <c r="BI51" s="145"/>
      <c r="BJ51" s="146"/>
      <c r="BK51" s="147"/>
      <c r="BL51" s="146"/>
      <c r="BM51" s="148"/>
      <c r="BN51" s="128"/>
      <c r="BO51" s="58"/>
      <c r="BP51" s="58"/>
      <c r="BQ51" s="58"/>
      <c r="BR51" s="145"/>
      <c r="BS51" s="146"/>
      <c r="BT51" s="147"/>
      <c r="BU51" s="146"/>
      <c r="BV51" s="148"/>
      <c r="BW51" s="128"/>
      <c r="BX51" s="58"/>
      <c r="BY51" s="58"/>
      <c r="BZ51" s="58"/>
      <c r="CA51" s="145"/>
      <c r="CB51" s="146"/>
      <c r="CC51" s="147"/>
      <c r="CD51" s="146"/>
      <c r="CE51" s="148"/>
      <c r="CF51" s="128"/>
      <c r="CG51" s="58"/>
      <c r="CH51" s="58"/>
      <c r="CI51" s="58"/>
      <c r="CJ51" s="145"/>
      <c r="CK51" s="146"/>
      <c r="CL51" s="147"/>
      <c r="CM51" s="146"/>
      <c r="CN51" s="148"/>
      <c r="CO51" s="128"/>
      <c r="CP51" s="58"/>
      <c r="CQ51" s="58"/>
      <c r="CR51" s="58"/>
      <c r="CS51" s="145"/>
      <c r="CT51" s="146"/>
      <c r="CU51" s="147"/>
      <c r="CV51" s="146"/>
      <c r="CW51" s="148"/>
      <c r="CX51" s="128"/>
      <c r="CY51" s="58"/>
      <c r="CZ51" s="58"/>
      <c r="DA51" s="58"/>
      <c r="DB51" s="145"/>
      <c r="DC51" s="146"/>
      <c r="DD51" s="147"/>
      <c r="DE51" s="146"/>
      <c r="DF51" s="148"/>
      <c r="DG51" s="128"/>
      <c r="DH51" s="58"/>
      <c r="DI51" s="58"/>
      <c r="DJ51" s="58"/>
      <c r="DK51" s="145"/>
      <c r="DL51" s="146"/>
      <c r="DM51" s="147"/>
      <c r="DN51" s="146"/>
      <c r="DO51" s="148"/>
      <c r="DP51" s="128"/>
      <c r="DQ51" s="58"/>
      <c r="DR51" s="58"/>
      <c r="DS51" s="58"/>
      <c r="DT51" s="145"/>
      <c r="DU51" s="146"/>
      <c r="DV51" s="147"/>
      <c r="DW51" s="146"/>
      <c r="DX51" s="148"/>
      <c r="DY51" s="128"/>
      <c r="DZ51" s="58"/>
      <c r="EA51" s="58"/>
      <c r="EB51" s="58"/>
      <c r="EC51" s="145"/>
      <c r="ED51" s="146"/>
      <c r="EE51" s="147"/>
      <c r="EF51" s="146"/>
      <c r="EG51" s="148"/>
      <c r="EH51" s="128"/>
      <c r="EI51" s="58"/>
      <c r="EJ51" s="58"/>
      <c r="EK51" s="58"/>
      <c r="EL51" s="145"/>
      <c r="EM51" s="146"/>
      <c r="EN51" s="147"/>
      <c r="EO51" s="146"/>
      <c r="EP51" s="148"/>
      <c r="EQ51" s="128"/>
      <c r="ER51" s="58"/>
      <c r="ES51" s="58"/>
      <c r="ET51" s="58"/>
      <c r="EU51" s="145"/>
      <c r="EV51" s="146"/>
      <c r="EW51" s="147"/>
      <c r="EX51" s="146"/>
      <c r="EY51" s="148"/>
      <c r="EZ51" s="128"/>
      <c r="FA51" s="58"/>
      <c r="FB51" s="58"/>
      <c r="FC51" s="58"/>
      <c r="FD51" s="145"/>
      <c r="FE51" s="146"/>
      <c r="FF51" s="147"/>
      <c r="FG51" s="146"/>
      <c r="FH51" s="148"/>
      <c r="FI51" s="128"/>
      <c r="FJ51" s="58"/>
      <c r="FK51" s="58"/>
      <c r="FL51" s="58"/>
      <c r="FM51" s="145"/>
      <c r="FN51" s="146"/>
      <c r="FO51" s="147"/>
      <c r="FP51" s="146"/>
      <c r="FQ51" s="148"/>
      <c r="FR51" s="128"/>
      <c r="FS51" s="58"/>
      <c r="FT51" s="58"/>
      <c r="FU51" s="58"/>
      <c r="FV51" s="145"/>
      <c r="FW51" s="146"/>
      <c r="FX51" s="147"/>
      <c r="FY51" s="146"/>
      <c r="FZ51" s="148"/>
      <c r="GA51" s="128"/>
      <c r="GB51" s="58"/>
      <c r="GC51" s="58"/>
      <c r="GD51" s="58"/>
      <c r="GE51" s="145"/>
      <c r="GF51" s="146"/>
      <c r="GG51" s="147"/>
      <c r="GH51" s="146"/>
      <c r="GI51" s="148"/>
      <c r="GJ51" s="128"/>
      <c r="GK51" s="58"/>
      <c r="GL51" s="58"/>
      <c r="GM51" s="58"/>
      <c r="GN51" s="145"/>
      <c r="GO51" s="146"/>
      <c r="GP51" s="147"/>
      <c r="GQ51" s="146"/>
      <c r="GR51" s="148"/>
      <c r="GS51" s="128"/>
      <c r="GT51" s="128"/>
      <c r="GU51" s="92"/>
      <c r="GV51" s="149"/>
      <c r="GW51" s="149"/>
      <c r="GX51" s="104"/>
      <c r="GY51" s="105"/>
      <c r="GZ51" s="77"/>
    </row>
    <row r="52" spans="1:208" x14ac:dyDescent="0.25">
      <c r="A52"/>
      <c r="B52" s="77"/>
      <c r="C52" s="77"/>
      <c r="D52" s="35"/>
      <c r="E52" s="36"/>
      <c r="F52" s="37"/>
      <c r="G52" s="38"/>
      <c r="H52" s="39"/>
      <c r="I52" s="40"/>
      <c r="J52" s="143"/>
      <c r="K52" s="78"/>
      <c r="L52" s="106"/>
      <c r="M52" s="80"/>
      <c r="N52" s="81"/>
      <c r="O52" s="107"/>
      <c r="P52" s="123">
        <f t="shared" si="1"/>
        <v>0</v>
      </c>
      <c r="Q52" s="129"/>
      <c r="R52" s="129"/>
      <c r="S52" s="129"/>
      <c r="T52" s="39">
        <f t="shared" si="0"/>
        <v>0</v>
      </c>
      <c r="U52" s="358"/>
      <c r="V52" s="120"/>
      <c r="W52" s="105"/>
      <c r="X52" s="58"/>
      <c r="Y52" s="145"/>
      <c r="Z52" s="146"/>
      <c r="AA52" s="147"/>
      <c r="AB52" s="146"/>
      <c r="AC52" s="148"/>
      <c r="AD52" s="128"/>
      <c r="AE52" s="58"/>
      <c r="AF52" s="58"/>
      <c r="AG52" s="58"/>
      <c r="AH52" s="145"/>
      <c r="AI52" s="146"/>
      <c r="AJ52" s="147"/>
      <c r="AK52" s="146"/>
      <c r="AL52" s="148"/>
      <c r="AM52" s="128"/>
      <c r="AN52" s="58"/>
      <c r="AO52" s="58"/>
      <c r="AP52" s="58"/>
      <c r="AQ52" s="145"/>
      <c r="AR52" s="146"/>
      <c r="AS52" s="147"/>
      <c r="AT52" s="146"/>
      <c r="AU52" s="148"/>
      <c r="AV52" s="128"/>
      <c r="AW52" s="58"/>
      <c r="AX52" s="58"/>
      <c r="AY52" s="58"/>
      <c r="AZ52" s="145"/>
      <c r="BA52" s="146"/>
      <c r="BB52" s="147"/>
      <c r="BC52" s="146"/>
      <c r="BD52" s="148"/>
      <c r="BE52" s="128"/>
      <c r="BF52" s="58"/>
      <c r="BG52" s="58"/>
      <c r="BH52" s="58"/>
      <c r="BI52" s="145"/>
      <c r="BJ52" s="146"/>
      <c r="BK52" s="147"/>
      <c r="BL52" s="146"/>
      <c r="BM52" s="148"/>
      <c r="BN52" s="128"/>
      <c r="BO52" s="58"/>
      <c r="BP52" s="58"/>
      <c r="BQ52" s="58"/>
      <c r="BR52" s="145"/>
      <c r="BS52" s="146"/>
      <c r="BT52" s="147"/>
      <c r="BU52" s="146"/>
      <c r="BV52" s="148"/>
      <c r="BW52" s="128"/>
      <c r="BX52" s="58"/>
      <c r="BY52" s="58"/>
      <c r="BZ52" s="58"/>
      <c r="CA52" s="145"/>
      <c r="CB52" s="146"/>
      <c r="CC52" s="147"/>
      <c r="CD52" s="146"/>
      <c r="CE52" s="148"/>
      <c r="CF52" s="128"/>
      <c r="CG52" s="58"/>
      <c r="CH52" s="58"/>
      <c r="CI52" s="58"/>
      <c r="CJ52" s="145"/>
      <c r="CK52" s="146"/>
      <c r="CL52" s="147"/>
      <c r="CM52" s="146"/>
      <c r="CN52" s="148"/>
      <c r="CO52" s="128"/>
      <c r="CP52" s="58"/>
      <c r="CQ52" s="58"/>
      <c r="CR52" s="58"/>
      <c r="CS52" s="145"/>
      <c r="CT52" s="146"/>
      <c r="CU52" s="147"/>
      <c r="CV52" s="146"/>
      <c r="CW52" s="148"/>
      <c r="CX52" s="128"/>
      <c r="CY52" s="58"/>
      <c r="CZ52" s="58"/>
      <c r="DA52" s="58"/>
      <c r="DB52" s="145"/>
      <c r="DC52" s="146"/>
      <c r="DD52" s="147"/>
      <c r="DE52" s="146"/>
      <c r="DF52" s="148"/>
      <c r="DG52" s="128"/>
      <c r="DH52" s="58"/>
      <c r="DI52" s="58"/>
      <c r="DJ52" s="58"/>
      <c r="DK52" s="145"/>
      <c r="DL52" s="146"/>
      <c r="DM52" s="147"/>
      <c r="DN52" s="146"/>
      <c r="DO52" s="148"/>
      <c r="DP52" s="128"/>
      <c r="DQ52" s="58"/>
      <c r="DR52" s="58"/>
      <c r="DS52" s="58"/>
      <c r="DT52" s="145"/>
      <c r="DU52" s="146"/>
      <c r="DV52" s="147"/>
      <c r="DW52" s="146"/>
      <c r="DX52" s="148"/>
      <c r="DY52" s="128"/>
      <c r="DZ52" s="58"/>
      <c r="EA52" s="58"/>
      <c r="EB52" s="58"/>
      <c r="EC52" s="145"/>
      <c r="ED52" s="146"/>
      <c r="EE52" s="147"/>
      <c r="EF52" s="146"/>
      <c r="EG52" s="148"/>
      <c r="EH52" s="128"/>
      <c r="EI52" s="58"/>
      <c r="EJ52" s="58"/>
      <c r="EK52" s="58"/>
      <c r="EL52" s="145"/>
      <c r="EM52" s="146"/>
      <c r="EN52" s="147"/>
      <c r="EO52" s="146"/>
      <c r="EP52" s="148"/>
      <c r="EQ52" s="128"/>
      <c r="ER52" s="58"/>
      <c r="ES52" s="58"/>
      <c r="ET52" s="58"/>
      <c r="EU52" s="145"/>
      <c r="EV52" s="146"/>
      <c r="EW52" s="147"/>
      <c r="EX52" s="146"/>
      <c r="EY52" s="148"/>
      <c r="EZ52" s="128"/>
      <c r="FA52" s="58"/>
      <c r="FB52" s="58"/>
      <c r="FC52" s="58"/>
      <c r="FD52" s="145"/>
      <c r="FE52" s="146"/>
      <c r="FF52" s="147"/>
      <c r="FG52" s="146"/>
      <c r="FH52" s="148"/>
      <c r="FI52" s="128"/>
      <c r="FJ52" s="58"/>
      <c r="FK52" s="58"/>
      <c r="FL52" s="58"/>
      <c r="FM52" s="145"/>
      <c r="FN52" s="146"/>
      <c r="FO52" s="147"/>
      <c r="FP52" s="146"/>
      <c r="FQ52" s="148"/>
      <c r="FR52" s="128"/>
      <c r="FS52" s="58"/>
      <c r="FT52" s="58"/>
      <c r="FU52" s="58"/>
      <c r="FV52" s="145"/>
      <c r="FW52" s="146"/>
      <c r="FX52" s="147"/>
      <c r="FY52" s="146"/>
      <c r="FZ52" s="148"/>
      <c r="GA52" s="128"/>
      <c r="GB52" s="58"/>
      <c r="GC52" s="58"/>
      <c r="GD52" s="58"/>
      <c r="GE52" s="145"/>
      <c r="GF52" s="146"/>
      <c r="GG52" s="147"/>
      <c r="GH52" s="146"/>
      <c r="GI52" s="148"/>
      <c r="GJ52" s="128"/>
      <c r="GK52" s="58"/>
      <c r="GL52" s="58"/>
      <c r="GM52" s="58"/>
      <c r="GN52" s="145"/>
      <c r="GO52" s="146"/>
      <c r="GP52" s="147"/>
      <c r="GQ52" s="146"/>
      <c r="GR52" s="148"/>
      <c r="GS52" s="128"/>
      <c r="GT52" s="128"/>
      <c r="GU52" s="92"/>
      <c r="GV52" s="149"/>
      <c r="GW52" s="149"/>
      <c r="GX52" s="104"/>
      <c r="GY52" s="105"/>
      <c r="GZ52" s="77"/>
    </row>
    <row r="53" spans="1:208" x14ac:dyDescent="0.25">
      <c r="A53"/>
      <c r="B53" s="77"/>
      <c r="C53" s="77"/>
      <c r="D53" s="35"/>
      <c r="E53" s="36"/>
      <c r="F53" s="37"/>
      <c r="G53" s="38"/>
      <c r="H53" s="39"/>
      <c r="I53" s="40"/>
      <c r="J53" s="143"/>
      <c r="K53" s="78"/>
      <c r="L53" s="106"/>
      <c r="M53" s="80"/>
      <c r="N53" s="81"/>
      <c r="O53" s="107"/>
      <c r="P53" s="123">
        <f t="shared" si="1"/>
        <v>0</v>
      </c>
      <c r="Q53" s="129"/>
      <c r="R53" s="129"/>
      <c r="S53" s="129"/>
      <c r="T53" s="39">
        <f t="shared" si="0"/>
        <v>0</v>
      </c>
      <c r="U53" s="358"/>
      <c r="V53" s="120"/>
      <c r="W53" s="105"/>
      <c r="X53" s="58"/>
      <c r="Y53" s="145"/>
      <c r="Z53" s="146"/>
      <c r="AA53" s="147"/>
      <c r="AB53" s="146"/>
      <c r="AC53" s="148"/>
      <c r="AD53" s="128"/>
      <c r="AE53" s="58"/>
      <c r="AF53" s="58"/>
      <c r="AG53" s="58"/>
      <c r="AH53" s="145"/>
      <c r="AI53" s="146"/>
      <c r="AJ53" s="147"/>
      <c r="AK53" s="146"/>
      <c r="AL53" s="148"/>
      <c r="AM53" s="128"/>
      <c r="AN53" s="58"/>
      <c r="AO53" s="58"/>
      <c r="AP53" s="58"/>
      <c r="AQ53" s="145"/>
      <c r="AR53" s="146"/>
      <c r="AS53" s="147"/>
      <c r="AT53" s="146"/>
      <c r="AU53" s="148"/>
      <c r="AV53" s="128"/>
      <c r="AW53" s="58"/>
      <c r="AX53" s="58"/>
      <c r="AY53" s="58"/>
      <c r="AZ53" s="145"/>
      <c r="BA53" s="146"/>
      <c r="BB53" s="147"/>
      <c r="BC53" s="146"/>
      <c r="BD53" s="148"/>
      <c r="BE53" s="128"/>
      <c r="BF53" s="58"/>
      <c r="BG53" s="58"/>
      <c r="BH53" s="58"/>
      <c r="BI53" s="145"/>
      <c r="BJ53" s="146"/>
      <c r="BK53" s="147"/>
      <c r="BL53" s="146"/>
      <c r="BM53" s="148"/>
      <c r="BN53" s="128"/>
      <c r="BO53" s="58"/>
      <c r="BP53" s="58"/>
      <c r="BQ53" s="58"/>
      <c r="BR53" s="145"/>
      <c r="BS53" s="146"/>
      <c r="BT53" s="147"/>
      <c r="BU53" s="146"/>
      <c r="BV53" s="148"/>
      <c r="BW53" s="128"/>
      <c r="BX53" s="58"/>
      <c r="BY53" s="58"/>
      <c r="BZ53" s="58"/>
      <c r="CA53" s="145"/>
      <c r="CB53" s="146"/>
      <c r="CC53" s="147"/>
      <c r="CD53" s="146"/>
      <c r="CE53" s="148"/>
      <c r="CF53" s="128"/>
      <c r="CG53" s="58"/>
      <c r="CH53" s="58"/>
      <c r="CI53" s="58"/>
      <c r="CJ53" s="145"/>
      <c r="CK53" s="146"/>
      <c r="CL53" s="147"/>
      <c r="CM53" s="146"/>
      <c r="CN53" s="148"/>
      <c r="CO53" s="128"/>
      <c r="CP53" s="58"/>
      <c r="CQ53" s="58"/>
      <c r="CR53" s="58"/>
      <c r="CS53" s="145"/>
      <c r="CT53" s="146"/>
      <c r="CU53" s="147"/>
      <c r="CV53" s="146"/>
      <c r="CW53" s="148"/>
      <c r="CX53" s="128"/>
      <c r="CY53" s="58"/>
      <c r="CZ53" s="58"/>
      <c r="DA53" s="58"/>
      <c r="DB53" s="145"/>
      <c r="DC53" s="146"/>
      <c r="DD53" s="147"/>
      <c r="DE53" s="146"/>
      <c r="DF53" s="148"/>
      <c r="DG53" s="128"/>
      <c r="DH53" s="58"/>
      <c r="DI53" s="58"/>
      <c r="DJ53" s="58"/>
      <c r="DK53" s="145"/>
      <c r="DL53" s="146"/>
      <c r="DM53" s="147"/>
      <c r="DN53" s="146"/>
      <c r="DO53" s="148"/>
      <c r="DP53" s="128"/>
      <c r="DQ53" s="58"/>
      <c r="DR53" s="58"/>
      <c r="DS53" s="58"/>
      <c r="DT53" s="145"/>
      <c r="DU53" s="146"/>
      <c r="DV53" s="147"/>
      <c r="DW53" s="146"/>
      <c r="DX53" s="148"/>
      <c r="DY53" s="128"/>
      <c r="DZ53" s="58"/>
      <c r="EA53" s="58"/>
      <c r="EB53" s="58"/>
      <c r="EC53" s="145"/>
      <c r="ED53" s="146"/>
      <c r="EE53" s="147"/>
      <c r="EF53" s="146"/>
      <c r="EG53" s="148"/>
      <c r="EH53" s="128"/>
      <c r="EI53" s="58"/>
      <c r="EJ53" s="58"/>
      <c r="EK53" s="58"/>
      <c r="EL53" s="145"/>
      <c r="EM53" s="146"/>
      <c r="EN53" s="147"/>
      <c r="EO53" s="146"/>
      <c r="EP53" s="148"/>
      <c r="EQ53" s="128"/>
      <c r="ER53" s="58"/>
      <c r="ES53" s="58"/>
      <c r="ET53" s="58"/>
      <c r="EU53" s="145"/>
      <c r="EV53" s="146"/>
      <c r="EW53" s="147"/>
      <c r="EX53" s="146"/>
      <c r="EY53" s="148"/>
      <c r="EZ53" s="128"/>
      <c r="FA53" s="58"/>
      <c r="FB53" s="58"/>
      <c r="FC53" s="58"/>
      <c r="FD53" s="145"/>
      <c r="FE53" s="146"/>
      <c r="FF53" s="147"/>
      <c r="FG53" s="146"/>
      <c r="FH53" s="148"/>
      <c r="FI53" s="128"/>
      <c r="FJ53" s="58"/>
      <c r="FK53" s="58"/>
      <c r="FL53" s="58"/>
      <c r="FM53" s="145"/>
      <c r="FN53" s="146"/>
      <c r="FO53" s="147"/>
      <c r="FP53" s="146"/>
      <c r="FQ53" s="148"/>
      <c r="FR53" s="128"/>
      <c r="FS53" s="58"/>
      <c r="FT53" s="58"/>
      <c r="FU53" s="58"/>
      <c r="FV53" s="145"/>
      <c r="FW53" s="146"/>
      <c r="FX53" s="147"/>
      <c r="FY53" s="146"/>
      <c r="FZ53" s="148"/>
      <c r="GA53" s="128"/>
      <c r="GB53" s="58"/>
      <c r="GC53" s="58"/>
      <c r="GD53" s="58"/>
      <c r="GE53" s="145"/>
      <c r="GF53" s="146"/>
      <c r="GG53" s="147"/>
      <c r="GH53" s="146"/>
      <c r="GI53" s="148"/>
      <c r="GJ53" s="128"/>
      <c r="GK53" s="58"/>
      <c r="GL53" s="58"/>
      <c r="GM53" s="58"/>
      <c r="GN53" s="145"/>
      <c r="GO53" s="146"/>
      <c r="GP53" s="147"/>
      <c r="GQ53" s="146"/>
      <c r="GR53" s="148"/>
      <c r="GS53" s="128"/>
      <c r="GT53" s="128"/>
      <c r="GU53" s="92"/>
      <c r="GV53" s="149"/>
      <c r="GW53" s="149"/>
      <c r="GX53" s="104"/>
      <c r="GY53" s="105"/>
      <c r="GZ53" s="77"/>
    </row>
    <row r="54" spans="1:208" x14ac:dyDescent="0.25">
      <c r="A54"/>
      <c r="B54" s="77"/>
      <c r="C54" s="77"/>
      <c r="D54" s="35"/>
      <c r="E54" s="36"/>
      <c r="F54" s="37"/>
      <c r="G54" s="38"/>
      <c r="H54" s="39"/>
      <c r="I54" s="40"/>
      <c r="J54" s="143"/>
      <c r="K54" s="78"/>
      <c r="L54" s="106"/>
      <c r="M54" s="80"/>
      <c r="N54" s="151"/>
      <c r="O54" s="107"/>
      <c r="P54" s="123">
        <f t="shared" si="1"/>
        <v>0</v>
      </c>
      <c r="Q54" s="129"/>
      <c r="R54" s="129"/>
      <c r="S54" s="129"/>
      <c r="T54" s="39">
        <f>12599*24.0352+12418*23.8134+12660*24.0742</f>
        <v>903313.65800000005</v>
      </c>
      <c r="U54" s="358"/>
      <c r="V54" s="120"/>
      <c r="W54" s="105"/>
      <c r="X54" s="58"/>
      <c r="Y54" s="145"/>
      <c r="Z54" s="146"/>
      <c r="AA54" s="147"/>
      <c r="AB54" s="146"/>
      <c r="AC54" s="148"/>
      <c r="AD54" s="128"/>
      <c r="AE54" s="58"/>
      <c r="AF54" s="58"/>
      <c r="AG54" s="58"/>
      <c r="AH54" s="145"/>
      <c r="AI54" s="146"/>
      <c r="AJ54" s="147"/>
      <c r="AK54" s="146"/>
      <c r="AL54" s="148"/>
      <c r="AM54" s="128"/>
      <c r="AN54" s="58"/>
      <c r="AO54" s="58"/>
      <c r="AP54" s="58"/>
      <c r="AQ54" s="145"/>
      <c r="AR54" s="146"/>
      <c r="AS54" s="147"/>
      <c r="AT54" s="146"/>
      <c r="AU54" s="148"/>
      <c r="AV54" s="128"/>
      <c r="AW54" s="58"/>
      <c r="AX54" s="58"/>
      <c r="AY54" s="58"/>
      <c r="AZ54" s="145"/>
      <c r="BA54" s="146"/>
      <c r="BB54" s="147"/>
      <c r="BC54" s="146"/>
      <c r="BD54" s="148"/>
      <c r="BE54" s="128"/>
      <c r="BF54" s="58"/>
      <c r="BG54" s="58"/>
      <c r="BH54" s="58"/>
      <c r="BI54" s="145"/>
      <c r="BJ54" s="146"/>
      <c r="BK54" s="147"/>
      <c r="BL54" s="146"/>
      <c r="BM54" s="148"/>
      <c r="BN54" s="128"/>
      <c r="BO54" s="58"/>
      <c r="BP54" s="58"/>
      <c r="BQ54" s="58"/>
      <c r="BR54" s="145"/>
      <c r="BS54" s="146"/>
      <c r="BT54" s="147"/>
      <c r="BU54" s="146"/>
      <c r="BV54" s="148"/>
      <c r="BW54" s="128"/>
      <c r="BX54" s="58"/>
      <c r="BY54" s="58"/>
      <c r="BZ54" s="58"/>
      <c r="CA54" s="145"/>
      <c r="CB54" s="146"/>
      <c r="CC54" s="147"/>
      <c r="CD54" s="146"/>
      <c r="CE54" s="148"/>
      <c r="CF54" s="128"/>
      <c r="CG54" s="58"/>
      <c r="CH54" s="58"/>
      <c r="CI54" s="58"/>
      <c r="CJ54" s="145"/>
      <c r="CK54" s="146"/>
      <c r="CL54" s="147"/>
      <c r="CM54" s="146"/>
      <c r="CN54" s="148"/>
      <c r="CO54" s="128"/>
      <c r="CP54" s="58"/>
      <c r="CQ54" s="58"/>
      <c r="CR54" s="58"/>
      <c r="CS54" s="145"/>
      <c r="CT54" s="146"/>
      <c r="CU54" s="147"/>
      <c r="CV54" s="146"/>
      <c r="CW54" s="148"/>
      <c r="CX54" s="128"/>
      <c r="CY54" s="58"/>
      <c r="CZ54" s="58"/>
      <c r="DA54" s="58"/>
      <c r="DB54" s="145"/>
      <c r="DC54" s="146"/>
      <c r="DD54" s="147"/>
      <c r="DE54" s="146"/>
      <c r="DF54" s="148"/>
      <c r="DG54" s="128"/>
      <c r="DH54" s="58"/>
      <c r="DI54" s="58"/>
      <c r="DJ54" s="58"/>
      <c r="DK54" s="145"/>
      <c r="DL54" s="146"/>
      <c r="DM54" s="147"/>
      <c r="DN54" s="146"/>
      <c r="DO54" s="148"/>
      <c r="DP54" s="128"/>
      <c r="DQ54" s="58"/>
      <c r="DR54" s="58"/>
      <c r="DS54" s="58"/>
      <c r="DT54" s="145"/>
      <c r="DU54" s="146"/>
      <c r="DV54" s="147"/>
      <c r="DW54" s="146"/>
      <c r="DX54" s="148"/>
      <c r="DY54" s="128"/>
      <c r="DZ54" s="58"/>
      <c r="EA54" s="58"/>
      <c r="EB54" s="58"/>
      <c r="EC54" s="145"/>
      <c r="ED54" s="146"/>
      <c r="EE54" s="147"/>
      <c r="EF54" s="146"/>
      <c r="EG54" s="148"/>
      <c r="EH54" s="128"/>
      <c r="EI54" s="58"/>
      <c r="EJ54" s="58"/>
      <c r="EK54" s="58"/>
      <c r="EL54" s="145"/>
      <c r="EM54" s="146"/>
      <c r="EN54" s="147"/>
      <c r="EO54" s="146"/>
      <c r="EP54" s="148"/>
      <c r="EQ54" s="128"/>
      <c r="ER54" s="58"/>
      <c r="ES54" s="58"/>
      <c r="ET54" s="58"/>
      <c r="EU54" s="145"/>
      <c r="EV54" s="146"/>
      <c r="EW54" s="147"/>
      <c r="EX54" s="146"/>
      <c r="EY54" s="148"/>
      <c r="EZ54" s="128"/>
      <c r="FA54" s="58"/>
      <c r="FB54" s="58"/>
      <c r="FC54" s="58"/>
      <c r="FD54" s="145"/>
      <c r="FE54" s="146"/>
      <c r="FF54" s="147"/>
      <c r="FG54" s="146"/>
      <c r="FH54" s="148"/>
      <c r="FI54" s="128"/>
      <c r="FJ54" s="58"/>
      <c r="FK54" s="58"/>
      <c r="FL54" s="58"/>
      <c r="FM54" s="145"/>
      <c r="FN54" s="146"/>
      <c r="FO54" s="147"/>
      <c r="FP54" s="146"/>
      <c r="FQ54" s="148"/>
      <c r="FR54" s="128"/>
      <c r="FS54" s="58"/>
      <c r="FT54" s="58"/>
      <c r="FU54" s="58"/>
      <c r="FV54" s="145"/>
      <c r="FW54" s="146"/>
      <c r="FX54" s="147"/>
      <c r="FY54" s="146"/>
      <c r="FZ54" s="148"/>
      <c r="GA54" s="128"/>
      <c r="GB54" s="58"/>
      <c r="GC54" s="58"/>
      <c r="GD54" s="58"/>
      <c r="GE54" s="145"/>
      <c r="GF54" s="146"/>
      <c r="GG54" s="147"/>
      <c r="GH54" s="146"/>
      <c r="GI54" s="148"/>
      <c r="GJ54" s="128"/>
      <c r="GK54" s="58"/>
      <c r="GL54" s="58"/>
      <c r="GM54" s="58"/>
      <c r="GN54" s="145"/>
      <c r="GO54" s="146"/>
      <c r="GP54" s="147"/>
      <c r="GQ54" s="146"/>
      <c r="GR54" s="148"/>
      <c r="GS54" s="128"/>
      <c r="GT54" s="128"/>
      <c r="GU54" s="92"/>
      <c r="GV54" s="144"/>
      <c r="GW54" s="149"/>
      <c r="GX54" s="104"/>
      <c r="GY54" s="105"/>
      <c r="GZ54" s="77"/>
    </row>
    <row r="55" spans="1:208" x14ac:dyDescent="0.25">
      <c r="A55"/>
      <c r="B55" s="77"/>
      <c r="C55" s="77"/>
      <c r="D55" s="35"/>
      <c r="E55" s="36"/>
      <c r="F55" s="37"/>
      <c r="G55" s="38"/>
      <c r="H55" s="39"/>
      <c r="I55" s="40"/>
      <c r="J55" s="143"/>
      <c r="K55" s="78"/>
      <c r="L55" s="106"/>
      <c r="M55" s="80"/>
      <c r="N55" s="152"/>
      <c r="O55" s="107"/>
      <c r="P55" s="123">
        <f t="shared" si="1"/>
        <v>0</v>
      </c>
      <c r="Q55" s="129"/>
      <c r="R55" s="129"/>
      <c r="S55" s="129"/>
      <c r="T55" s="39">
        <f t="shared" si="0"/>
        <v>0</v>
      </c>
      <c r="U55" s="358"/>
      <c r="V55" s="120"/>
      <c r="W55" s="105"/>
      <c r="X55" s="58"/>
      <c r="Y55" s="145"/>
      <c r="Z55" s="146"/>
      <c r="AA55" s="147"/>
      <c r="AB55" s="146"/>
      <c r="AC55" s="148"/>
      <c r="AD55" s="128"/>
      <c r="AE55" s="58"/>
      <c r="AF55" s="58"/>
      <c r="AG55" s="58"/>
      <c r="AH55" s="145"/>
      <c r="AI55" s="146"/>
      <c r="AJ55" s="147"/>
      <c r="AK55" s="146"/>
      <c r="AL55" s="148"/>
      <c r="AM55" s="128"/>
      <c r="AN55" s="58"/>
      <c r="AO55" s="58"/>
      <c r="AP55" s="58"/>
      <c r="AQ55" s="145"/>
      <c r="AR55" s="146"/>
      <c r="AS55" s="147"/>
      <c r="AT55" s="146"/>
      <c r="AU55" s="148"/>
      <c r="AV55" s="128"/>
      <c r="AW55" s="58"/>
      <c r="AX55" s="58"/>
      <c r="AY55" s="58"/>
      <c r="AZ55" s="145"/>
      <c r="BA55" s="146"/>
      <c r="BB55" s="147"/>
      <c r="BC55" s="146"/>
      <c r="BD55" s="148"/>
      <c r="BE55" s="128"/>
      <c r="BF55" s="58"/>
      <c r="BG55" s="58"/>
      <c r="BH55" s="58"/>
      <c r="BI55" s="145"/>
      <c r="BJ55" s="146"/>
      <c r="BK55" s="147"/>
      <c r="BL55" s="146"/>
      <c r="BM55" s="148"/>
      <c r="BN55" s="128"/>
      <c r="BO55" s="58"/>
      <c r="BP55" s="58"/>
      <c r="BQ55" s="58"/>
      <c r="BR55" s="145"/>
      <c r="BS55" s="146"/>
      <c r="BT55" s="147"/>
      <c r="BU55" s="146"/>
      <c r="BV55" s="148"/>
      <c r="BW55" s="128"/>
      <c r="BX55" s="58"/>
      <c r="BY55" s="58"/>
      <c r="BZ55" s="58"/>
      <c r="CA55" s="145"/>
      <c r="CB55" s="146"/>
      <c r="CC55" s="147"/>
      <c r="CD55" s="146"/>
      <c r="CE55" s="148"/>
      <c r="CF55" s="128"/>
      <c r="CG55" s="58"/>
      <c r="CH55" s="58"/>
      <c r="CI55" s="58"/>
      <c r="CJ55" s="145"/>
      <c r="CK55" s="146"/>
      <c r="CL55" s="147"/>
      <c r="CM55" s="146"/>
      <c r="CN55" s="148"/>
      <c r="CO55" s="128"/>
      <c r="CP55" s="58"/>
      <c r="CQ55" s="58"/>
      <c r="CR55" s="58"/>
      <c r="CS55" s="145"/>
      <c r="CT55" s="146"/>
      <c r="CU55" s="147"/>
      <c r="CV55" s="146"/>
      <c r="CW55" s="148"/>
      <c r="CX55" s="128"/>
      <c r="CY55" s="58"/>
      <c r="CZ55" s="58"/>
      <c r="DA55" s="58"/>
      <c r="DB55" s="145"/>
      <c r="DC55" s="146"/>
      <c r="DD55" s="147"/>
      <c r="DE55" s="146"/>
      <c r="DF55" s="148"/>
      <c r="DG55" s="128"/>
      <c r="DH55" s="58"/>
      <c r="DI55" s="58"/>
      <c r="DJ55" s="58"/>
      <c r="DK55" s="145"/>
      <c r="DL55" s="146"/>
      <c r="DM55" s="147"/>
      <c r="DN55" s="146"/>
      <c r="DO55" s="148"/>
      <c r="DP55" s="128"/>
      <c r="DQ55" s="58"/>
      <c r="DR55" s="58"/>
      <c r="DS55" s="58"/>
      <c r="DT55" s="145"/>
      <c r="DU55" s="146"/>
      <c r="DV55" s="147"/>
      <c r="DW55" s="146"/>
      <c r="DX55" s="148"/>
      <c r="DY55" s="128"/>
      <c r="DZ55" s="58"/>
      <c r="EA55" s="58"/>
      <c r="EB55" s="58"/>
      <c r="EC55" s="145"/>
      <c r="ED55" s="146"/>
      <c r="EE55" s="147"/>
      <c r="EF55" s="146"/>
      <c r="EG55" s="148"/>
      <c r="EH55" s="128"/>
      <c r="EI55" s="58"/>
      <c r="EJ55" s="58"/>
      <c r="EK55" s="58"/>
      <c r="EL55" s="145"/>
      <c r="EM55" s="146"/>
      <c r="EN55" s="147"/>
      <c r="EO55" s="146"/>
      <c r="EP55" s="148"/>
      <c r="EQ55" s="128"/>
      <c r="ER55" s="58"/>
      <c r="ES55" s="58"/>
      <c r="ET55" s="58"/>
      <c r="EU55" s="145"/>
      <c r="EV55" s="146"/>
      <c r="EW55" s="147"/>
      <c r="EX55" s="146"/>
      <c r="EY55" s="148"/>
      <c r="EZ55" s="128"/>
      <c r="FA55" s="58"/>
      <c r="FB55" s="58"/>
      <c r="FC55" s="58"/>
      <c r="FD55" s="145"/>
      <c r="FE55" s="146"/>
      <c r="FF55" s="147"/>
      <c r="FG55" s="146"/>
      <c r="FH55" s="148"/>
      <c r="FI55" s="128"/>
      <c r="FJ55" s="58"/>
      <c r="FK55" s="58"/>
      <c r="FL55" s="58"/>
      <c r="FM55" s="145"/>
      <c r="FN55" s="146"/>
      <c r="FO55" s="147"/>
      <c r="FP55" s="146"/>
      <c r="FQ55" s="148"/>
      <c r="FR55" s="128"/>
      <c r="FS55" s="58"/>
      <c r="FT55" s="58"/>
      <c r="FU55" s="58"/>
      <c r="FV55" s="145"/>
      <c r="FW55" s="146"/>
      <c r="FX55" s="147"/>
      <c r="FY55" s="146"/>
      <c r="FZ55" s="148"/>
      <c r="GA55" s="128"/>
      <c r="GB55" s="58"/>
      <c r="GC55" s="58"/>
      <c r="GD55" s="58"/>
      <c r="GE55" s="145"/>
      <c r="GF55" s="146"/>
      <c r="GG55" s="147"/>
      <c r="GH55" s="146"/>
      <c r="GI55" s="148"/>
      <c r="GJ55" s="128"/>
      <c r="GK55" s="58"/>
      <c r="GL55" s="58"/>
      <c r="GM55" s="58"/>
      <c r="GN55" s="145"/>
      <c r="GO55" s="146"/>
      <c r="GP55" s="147"/>
      <c r="GQ55" s="146"/>
      <c r="GR55" s="148"/>
      <c r="GS55" s="128"/>
      <c r="GT55" s="128"/>
      <c r="GU55" s="92"/>
      <c r="GV55" s="149"/>
      <c r="GW55" s="149"/>
      <c r="GX55" s="153"/>
      <c r="GY55" s="154"/>
      <c r="GZ55" s="77"/>
    </row>
    <row r="56" spans="1:208" x14ac:dyDescent="0.25">
      <c r="A56"/>
      <c r="B56" s="77"/>
      <c r="C56" s="77"/>
      <c r="D56" s="35"/>
      <c r="E56" s="36"/>
      <c r="F56" s="37"/>
      <c r="G56" s="38"/>
      <c r="H56" s="39"/>
      <c r="I56" s="40"/>
      <c r="J56" s="155"/>
      <c r="K56" s="156"/>
      <c r="L56" s="60"/>
      <c r="M56" s="61"/>
      <c r="N56" s="157"/>
      <c r="O56" s="62"/>
      <c r="P56" s="62"/>
      <c r="Q56" s="158"/>
      <c r="R56" s="158"/>
      <c r="S56" s="158"/>
      <c r="T56" s="39">
        <f t="shared" si="0"/>
        <v>0</v>
      </c>
      <c r="U56" s="359"/>
      <c r="V56" s="159"/>
      <c r="W56" s="160"/>
      <c r="X56" s="161"/>
      <c r="Y56" s="162"/>
      <c r="Z56" s="163"/>
      <c r="AA56" s="164"/>
      <c r="AB56" s="163"/>
      <c r="AC56" s="165"/>
      <c r="AD56" s="166"/>
      <c r="AE56" s="167"/>
      <c r="AF56" s="161"/>
      <c r="AG56" s="168"/>
      <c r="AH56" s="162"/>
      <c r="AI56" s="163"/>
      <c r="AJ56" s="164"/>
      <c r="AK56" s="169"/>
      <c r="AL56" s="165"/>
      <c r="AM56" s="166"/>
      <c r="AN56" s="167"/>
      <c r="AO56" s="161"/>
      <c r="AP56" s="168"/>
      <c r="AQ56" s="162"/>
      <c r="AR56" s="163"/>
      <c r="AS56" s="164"/>
      <c r="AT56" s="163"/>
      <c r="AU56" s="165"/>
      <c r="AV56" s="166"/>
      <c r="AW56" s="167"/>
      <c r="AX56" s="161"/>
      <c r="AY56" s="168"/>
      <c r="AZ56" s="162"/>
      <c r="BA56" s="163"/>
      <c r="BB56" s="164"/>
      <c r="BC56" s="169"/>
      <c r="BD56" s="165"/>
      <c r="BE56" s="166"/>
      <c r="BF56" s="167"/>
      <c r="BG56" s="161"/>
      <c r="BH56" s="168"/>
      <c r="BI56" s="162"/>
      <c r="BJ56" s="163"/>
      <c r="BK56" s="164"/>
      <c r="BL56" s="169"/>
      <c r="BM56" s="165"/>
      <c r="BN56" s="166"/>
      <c r="BO56" s="167"/>
      <c r="BP56" s="161"/>
      <c r="BQ56" s="168"/>
      <c r="BR56" s="162"/>
      <c r="BS56" s="163"/>
      <c r="BT56" s="164"/>
      <c r="BU56" s="163"/>
      <c r="BV56" s="165"/>
      <c r="BW56" s="166"/>
      <c r="BX56" s="167"/>
      <c r="BY56" s="161"/>
      <c r="BZ56" s="168"/>
      <c r="CA56" s="162"/>
      <c r="CB56" s="163"/>
      <c r="CC56" s="164"/>
      <c r="CD56" s="163"/>
      <c r="CE56" s="165"/>
      <c r="CF56" s="166"/>
      <c r="CG56" s="167"/>
      <c r="CH56" s="161"/>
      <c r="CI56" s="168"/>
      <c r="CJ56" s="162"/>
      <c r="CK56" s="163"/>
      <c r="CL56" s="164"/>
      <c r="CM56" s="163"/>
      <c r="CN56" s="165"/>
      <c r="CO56" s="166"/>
      <c r="CP56" s="167"/>
      <c r="CQ56" s="161"/>
      <c r="CR56" s="168"/>
      <c r="CS56" s="162"/>
      <c r="CT56" s="163"/>
      <c r="CU56" s="170"/>
      <c r="CV56" s="169"/>
      <c r="CW56" s="171"/>
      <c r="CX56" s="166"/>
      <c r="CY56" s="167"/>
      <c r="CZ56" s="161"/>
      <c r="DA56" s="168"/>
      <c r="DB56" s="162"/>
      <c r="DC56" s="163"/>
      <c r="DD56" s="164"/>
      <c r="DE56" s="163"/>
      <c r="DF56" s="165"/>
      <c r="DG56" s="166"/>
      <c r="DH56" s="167"/>
      <c r="DI56" s="161"/>
      <c r="DJ56" s="168"/>
      <c r="DK56" s="162"/>
      <c r="DL56" s="163"/>
      <c r="DM56" s="170"/>
      <c r="DN56" s="169"/>
      <c r="DO56" s="171"/>
      <c r="DP56" s="166"/>
      <c r="DQ56" s="167"/>
      <c r="DR56" s="161"/>
      <c r="DS56" s="168"/>
      <c r="DT56" s="162"/>
      <c r="DU56" s="163"/>
      <c r="DV56" s="164"/>
      <c r="DW56" s="163"/>
      <c r="DX56" s="165"/>
      <c r="DY56" s="166"/>
      <c r="DZ56" s="167"/>
      <c r="EA56" s="161"/>
      <c r="EB56" s="168"/>
      <c r="EC56" s="162"/>
      <c r="ED56" s="163"/>
      <c r="EE56" s="170"/>
      <c r="EF56" s="169"/>
      <c r="EG56" s="171"/>
      <c r="EH56" s="166"/>
      <c r="EI56" s="167"/>
      <c r="EJ56" s="161"/>
      <c r="EK56" s="168"/>
      <c r="EL56" s="162"/>
      <c r="EM56" s="163"/>
      <c r="EN56" s="170"/>
      <c r="EO56" s="169"/>
      <c r="EP56" s="171"/>
      <c r="EQ56" s="166"/>
      <c r="ER56" s="167"/>
      <c r="ES56" s="161"/>
      <c r="ET56" s="168"/>
      <c r="EU56" s="162"/>
      <c r="EV56" s="163"/>
      <c r="EW56" s="164"/>
      <c r="EX56" s="163"/>
      <c r="EY56" s="165"/>
      <c r="EZ56" s="166"/>
      <c r="FA56" s="167"/>
      <c r="FB56" s="161"/>
      <c r="FC56" s="168"/>
      <c r="FD56" s="162"/>
      <c r="FE56" s="163"/>
      <c r="FF56" s="164"/>
      <c r="FG56" s="163"/>
      <c r="FH56" s="165"/>
      <c r="FI56" s="166"/>
      <c r="FJ56" s="167"/>
      <c r="FK56" s="161"/>
      <c r="FL56" s="168"/>
      <c r="FM56" s="162"/>
      <c r="FN56" s="163"/>
      <c r="FO56" s="164"/>
      <c r="FP56" s="163"/>
      <c r="FQ56" s="165"/>
      <c r="FR56" s="166"/>
      <c r="FS56" s="167"/>
      <c r="FT56" s="161"/>
      <c r="FU56" s="168"/>
      <c r="FV56" s="162"/>
      <c r="FW56" s="163"/>
      <c r="FX56" s="164"/>
      <c r="FY56" s="163"/>
      <c r="FZ56" s="165"/>
      <c r="GA56" s="166"/>
      <c r="GB56" s="167"/>
      <c r="GC56" s="161"/>
      <c r="GD56" s="168"/>
      <c r="GE56" s="162"/>
      <c r="GF56" s="163"/>
      <c r="GG56" s="164"/>
      <c r="GH56" s="163"/>
      <c r="GI56" s="165"/>
      <c r="GJ56" s="166"/>
      <c r="GK56" s="167"/>
      <c r="GL56" s="161"/>
      <c r="GM56" s="168"/>
      <c r="GN56" s="162"/>
      <c r="GO56" s="163"/>
      <c r="GP56" s="164"/>
      <c r="GQ56" s="163"/>
      <c r="GR56" s="165"/>
      <c r="GS56" s="166"/>
      <c r="GT56" s="166"/>
      <c r="GU56" s="73"/>
      <c r="GV56" s="172"/>
      <c r="GW56" s="173"/>
      <c r="GX56" s="174"/>
      <c r="GY56" s="175"/>
      <c r="GZ56" s="77"/>
    </row>
    <row r="57" spans="1:208" x14ac:dyDescent="0.25">
      <c r="A57"/>
      <c r="B57" s="77"/>
      <c r="C57" s="77"/>
      <c r="D57" s="35"/>
      <c r="E57" s="36"/>
      <c r="F57" s="37"/>
      <c r="G57" s="38"/>
      <c r="H57" s="39"/>
      <c r="I57" s="40"/>
      <c r="J57" s="155"/>
      <c r="K57" s="156"/>
      <c r="L57" s="60"/>
      <c r="M57" s="61"/>
      <c r="N57" s="176"/>
      <c r="O57" s="62"/>
      <c r="P57" s="62"/>
      <c r="Q57" s="158"/>
      <c r="R57" s="158"/>
      <c r="S57" s="158"/>
      <c r="T57" s="39">
        <f t="shared" si="0"/>
        <v>0</v>
      </c>
      <c r="U57" s="359"/>
      <c r="V57" s="159"/>
      <c r="W57" s="160"/>
      <c r="X57" s="161"/>
      <c r="Y57" s="162"/>
      <c r="Z57" s="163"/>
      <c r="AA57" s="164"/>
      <c r="AB57" s="163"/>
      <c r="AC57" s="165"/>
      <c r="AD57" s="166"/>
      <c r="AE57" s="167"/>
      <c r="AF57" s="161"/>
      <c r="AG57" s="168"/>
      <c r="AH57" s="162"/>
      <c r="AI57" s="163"/>
      <c r="AJ57" s="164"/>
      <c r="AK57" s="169"/>
      <c r="AL57" s="165"/>
      <c r="AM57" s="166"/>
      <c r="AN57" s="167"/>
      <c r="AO57" s="161"/>
      <c r="AP57" s="168"/>
      <c r="AQ57" s="162"/>
      <c r="AR57" s="163"/>
      <c r="AS57" s="164"/>
      <c r="AT57" s="163"/>
      <c r="AU57" s="165"/>
      <c r="AV57" s="166"/>
      <c r="AW57" s="167"/>
      <c r="AX57" s="161"/>
      <c r="AY57" s="168"/>
      <c r="AZ57" s="162"/>
      <c r="BA57" s="163"/>
      <c r="BB57" s="164"/>
      <c r="BC57" s="169"/>
      <c r="BD57" s="165"/>
      <c r="BE57" s="166"/>
      <c r="BF57" s="167"/>
      <c r="BG57" s="161"/>
      <c r="BH57" s="168"/>
      <c r="BI57" s="162"/>
      <c r="BJ57" s="163"/>
      <c r="BK57" s="164"/>
      <c r="BL57" s="169"/>
      <c r="BM57" s="165"/>
      <c r="BN57" s="166"/>
      <c r="BO57" s="167"/>
      <c r="BP57" s="161"/>
      <c r="BQ57" s="168"/>
      <c r="BR57" s="162"/>
      <c r="BS57" s="163"/>
      <c r="BT57" s="164"/>
      <c r="BU57" s="163"/>
      <c r="BV57" s="165"/>
      <c r="BW57" s="166"/>
      <c r="BX57" s="167"/>
      <c r="BY57" s="161"/>
      <c r="BZ57" s="168"/>
      <c r="CA57" s="162"/>
      <c r="CB57" s="163"/>
      <c r="CC57" s="164"/>
      <c r="CD57" s="163"/>
      <c r="CE57" s="165"/>
      <c r="CF57" s="166"/>
      <c r="CG57" s="167"/>
      <c r="CH57" s="161"/>
      <c r="CI57" s="168"/>
      <c r="CJ57" s="162"/>
      <c r="CK57" s="163"/>
      <c r="CL57" s="164"/>
      <c r="CM57" s="163"/>
      <c r="CN57" s="165"/>
      <c r="CO57" s="166"/>
      <c r="CP57" s="167"/>
      <c r="CQ57" s="161"/>
      <c r="CR57" s="168"/>
      <c r="CS57" s="162"/>
      <c r="CT57" s="163"/>
      <c r="CU57" s="170"/>
      <c r="CV57" s="169"/>
      <c r="CW57" s="171"/>
      <c r="CX57" s="166"/>
      <c r="CY57" s="167"/>
      <c r="CZ57" s="161"/>
      <c r="DA57" s="168"/>
      <c r="DB57" s="162"/>
      <c r="DC57" s="163"/>
      <c r="DD57" s="164"/>
      <c r="DE57" s="163"/>
      <c r="DF57" s="165"/>
      <c r="DG57" s="166"/>
      <c r="DH57" s="167"/>
      <c r="DI57" s="161"/>
      <c r="DJ57" s="168"/>
      <c r="DK57" s="162"/>
      <c r="DL57" s="163"/>
      <c r="DM57" s="170"/>
      <c r="DN57" s="169"/>
      <c r="DO57" s="171"/>
      <c r="DP57" s="166"/>
      <c r="DQ57" s="167"/>
      <c r="DR57" s="161"/>
      <c r="DS57" s="168"/>
      <c r="DT57" s="162"/>
      <c r="DU57" s="163"/>
      <c r="DV57" s="164"/>
      <c r="DW57" s="163"/>
      <c r="DX57" s="165"/>
      <c r="DY57" s="166"/>
      <c r="DZ57" s="167"/>
      <c r="EA57" s="161"/>
      <c r="EB57" s="168"/>
      <c r="EC57" s="162"/>
      <c r="ED57" s="163"/>
      <c r="EE57" s="170"/>
      <c r="EF57" s="169"/>
      <c r="EG57" s="171"/>
      <c r="EH57" s="166"/>
      <c r="EI57" s="167"/>
      <c r="EJ57" s="161"/>
      <c r="EK57" s="168"/>
      <c r="EL57" s="162"/>
      <c r="EM57" s="163"/>
      <c r="EN57" s="170"/>
      <c r="EO57" s="169"/>
      <c r="EP57" s="171"/>
      <c r="EQ57" s="166"/>
      <c r="ER57" s="167"/>
      <c r="ES57" s="161"/>
      <c r="ET57" s="168"/>
      <c r="EU57" s="162"/>
      <c r="EV57" s="163"/>
      <c r="EW57" s="164"/>
      <c r="EX57" s="163"/>
      <c r="EY57" s="165"/>
      <c r="EZ57" s="166"/>
      <c r="FA57" s="167"/>
      <c r="FB57" s="161"/>
      <c r="FC57" s="168"/>
      <c r="FD57" s="162"/>
      <c r="FE57" s="163"/>
      <c r="FF57" s="164"/>
      <c r="FG57" s="163"/>
      <c r="FH57" s="165"/>
      <c r="FI57" s="166"/>
      <c r="FJ57" s="167"/>
      <c r="FK57" s="161"/>
      <c r="FL57" s="168"/>
      <c r="FM57" s="162"/>
      <c r="FN57" s="163"/>
      <c r="FO57" s="164"/>
      <c r="FP57" s="163"/>
      <c r="FQ57" s="165"/>
      <c r="FR57" s="166"/>
      <c r="FS57" s="167"/>
      <c r="FT57" s="161"/>
      <c r="FU57" s="168"/>
      <c r="FV57" s="162"/>
      <c r="FW57" s="163"/>
      <c r="FX57" s="164"/>
      <c r="FY57" s="163"/>
      <c r="FZ57" s="165"/>
      <c r="GA57" s="166"/>
      <c r="GB57" s="167"/>
      <c r="GC57" s="161"/>
      <c r="GD57" s="168"/>
      <c r="GE57" s="162"/>
      <c r="GF57" s="163"/>
      <c r="GG57" s="164"/>
      <c r="GH57" s="163"/>
      <c r="GI57" s="165"/>
      <c r="GJ57" s="166"/>
      <c r="GK57" s="167"/>
      <c r="GL57" s="161"/>
      <c r="GM57" s="168"/>
      <c r="GN57" s="162"/>
      <c r="GO57" s="163"/>
      <c r="GP57" s="164"/>
      <c r="GQ57" s="163"/>
      <c r="GR57" s="165"/>
      <c r="GS57" s="166"/>
      <c r="GT57" s="166"/>
      <c r="GU57" s="73"/>
      <c r="GV57" s="172"/>
      <c r="GW57" s="173"/>
      <c r="GX57" s="174"/>
      <c r="GY57" s="175"/>
    </row>
    <row r="58" spans="1:208" ht="16.5" thickBot="1" x14ac:dyDescent="0.3">
      <c r="A58"/>
      <c r="B58" s="77"/>
      <c r="C58" s="77"/>
      <c r="D58" s="35"/>
      <c r="E58" s="36"/>
      <c r="F58" s="37"/>
      <c r="G58" s="38"/>
      <c r="H58" s="39"/>
      <c r="I58" s="40"/>
      <c r="J58" s="155"/>
      <c r="K58" s="156"/>
      <c r="L58" s="60"/>
      <c r="M58" s="61"/>
      <c r="N58" s="176"/>
      <c r="O58" s="177"/>
      <c r="P58" s="62"/>
      <c r="Q58" s="158"/>
      <c r="R58" s="158"/>
      <c r="S58" s="158"/>
      <c r="T58" s="39">
        <f t="shared" si="0"/>
        <v>0</v>
      </c>
      <c r="U58" s="359"/>
      <c r="V58" s="159"/>
      <c r="W58" s="160"/>
      <c r="X58" s="161"/>
      <c r="Y58" s="162"/>
      <c r="Z58" s="163"/>
      <c r="AA58" s="164"/>
      <c r="AB58" s="163"/>
      <c r="AC58" s="165"/>
      <c r="AD58" s="166"/>
      <c r="AE58" s="167"/>
      <c r="AF58" s="161"/>
      <c r="AG58" s="168"/>
      <c r="AH58" s="162"/>
      <c r="AI58" s="163"/>
      <c r="AJ58" s="164"/>
      <c r="AK58" s="169"/>
      <c r="AL58" s="165"/>
      <c r="AM58" s="166"/>
      <c r="AN58" s="167"/>
      <c r="AO58" s="161"/>
      <c r="AP58" s="168"/>
      <c r="AQ58" s="162"/>
      <c r="AR58" s="163"/>
      <c r="AS58" s="164"/>
      <c r="AT58" s="163"/>
      <c r="AU58" s="165"/>
      <c r="AV58" s="166"/>
      <c r="AW58" s="167"/>
      <c r="AX58" s="161"/>
      <c r="AY58" s="168"/>
      <c r="AZ58" s="162"/>
      <c r="BA58" s="163"/>
      <c r="BB58" s="164"/>
      <c r="BC58" s="169"/>
      <c r="BD58" s="165"/>
      <c r="BE58" s="166"/>
      <c r="BF58" s="167"/>
      <c r="BG58" s="161"/>
      <c r="BH58" s="168"/>
      <c r="BI58" s="162"/>
      <c r="BJ58" s="163"/>
      <c r="BK58" s="164"/>
      <c r="BL58" s="169"/>
      <c r="BM58" s="165"/>
      <c r="BN58" s="166"/>
      <c r="BO58" s="167"/>
      <c r="BP58" s="161"/>
      <c r="BQ58" s="168"/>
      <c r="BR58" s="162"/>
      <c r="BS58" s="163"/>
      <c r="BT58" s="164"/>
      <c r="BU58" s="163"/>
      <c r="BV58" s="165"/>
      <c r="BW58" s="166"/>
      <c r="BX58" s="167"/>
      <c r="BY58" s="161"/>
      <c r="BZ58" s="168"/>
      <c r="CA58" s="162"/>
      <c r="CB58" s="163"/>
      <c r="CC58" s="164"/>
      <c r="CD58" s="163"/>
      <c r="CE58" s="165"/>
      <c r="CF58" s="166"/>
      <c r="CG58" s="167"/>
      <c r="CH58" s="161"/>
      <c r="CI58" s="168"/>
      <c r="CJ58" s="162"/>
      <c r="CK58" s="163"/>
      <c r="CL58" s="164"/>
      <c r="CM58" s="163"/>
      <c r="CN58" s="165"/>
      <c r="CO58" s="166"/>
      <c r="CP58" s="167"/>
      <c r="CQ58" s="161"/>
      <c r="CR58" s="168"/>
      <c r="CS58" s="162"/>
      <c r="CT58" s="163"/>
      <c r="CU58" s="170"/>
      <c r="CV58" s="169"/>
      <c r="CW58" s="171"/>
      <c r="CX58" s="166"/>
      <c r="CY58" s="167"/>
      <c r="CZ58" s="161"/>
      <c r="DA58" s="168"/>
      <c r="DB58" s="162"/>
      <c r="DC58" s="163"/>
      <c r="DD58" s="164"/>
      <c r="DE58" s="163"/>
      <c r="DF58" s="165"/>
      <c r="DG58" s="166"/>
      <c r="DH58" s="167"/>
      <c r="DI58" s="161"/>
      <c r="DJ58" s="168"/>
      <c r="DK58" s="162"/>
      <c r="DL58" s="163"/>
      <c r="DM58" s="170"/>
      <c r="DN58" s="169"/>
      <c r="DO58" s="171"/>
      <c r="DP58" s="166"/>
      <c r="DQ58" s="167"/>
      <c r="DR58" s="161"/>
      <c r="DS58" s="168"/>
      <c r="DT58" s="162"/>
      <c r="DU58" s="163"/>
      <c r="DV58" s="164"/>
      <c r="DW58" s="163"/>
      <c r="DX58" s="165"/>
      <c r="DY58" s="166"/>
      <c r="DZ58" s="167"/>
      <c r="EA58" s="161"/>
      <c r="EB58" s="168"/>
      <c r="EC58" s="162"/>
      <c r="ED58" s="163"/>
      <c r="EE58" s="170"/>
      <c r="EF58" s="169"/>
      <c r="EG58" s="171"/>
      <c r="EH58" s="166"/>
      <c r="EI58" s="167"/>
      <c r="EJ58" s="161"/>
      <c r="EK58" s="168"/>
      <c r="EL58" s="162"/>
      <c r="EM58" s="163"/>
      <c r="EN58" s="170"/>
      <c r="EO58" s="169"/>
      <c r="EP58" s="171"/>
      <c r="EQ58" s="166"/>
      <c r="ER58" s="167"/>
      <c r="ES58" s="161"/>
      <c r="ET58" s="168"/>
      <c r="EU58" s="162"/>
      <c r="EV58" s="163"/>
      <c r="EW58" s="164"/>
      <c r="EX58" s="163"/>
      <c r="EY58" s="165"/>
      <c r="EZ58" s="166"/>
      <c r="FA58" s="167"/>
      <c r="FB58" s="161"/>
      <c r="FC58" s="168"/>
      <c r="FD58" s="162"/>
      <c r="FE58" s="163"/>
      <c r="FF58" s="164"/>
      <c r="FG58" s="163"/>
      <c r="FH58" s="165"/>
      <c r="FI58" s="166"/>
      <c r="FJ58" s="167"/>
      <c r="FK58" s="161"/>
      <c r="FL58" s="168"/>
      <c r="FM58" s="162"/>
      <c r="FN58" s="163"/>
      <c r="FO58" s="164"/>
      <c r="FP58" s="163"/>
      <c r="FQ58" s="165"/>
      <c r="FR58" s="166"/>
      <c r="FS58" s="167"/>
      <c r="FT58" s="161"/>
      <c r="FU58" s="168"/>
      <c r="FV58" s="162"/>
      <c r="FW58" s="163"/>
      <c r="FX58" s="164"/>
      <c r="FY58" s="163"/>
      <c r="FZ58" s="165"/>
      <c r="GA58" s="166"/>
      <c r="GB58" s="167"/>
      <c r="GC58" s="161"/>
      <c r="GD58" s="168"/>
      <c r="GE58" s="162"/>
      <c r="GF58" s="163"/>
      <c r="GG58" s="164"/>
      <c r="GH58" s="163"/>
      <c r="GI58" s="165"/>
      <c r="GJ58" s="166"/>
      <c r="GK58" s="167"/>
      <c r="GL58" s="161"/>
      <c r="GM58" s="168"/>
      <c r="GN58" s="162"/>
      <c r="GO58" s="163"/>
      <c r="GP58" s="164"/>
      <c r="GQ58" s="163"/>
      <c r="GR58" s="165"/>
      <c r="GS58" s="166"/>
      <c r="GT58" s="166"/>
      <c r="GU58" s="73"/>
      <c r="GV58" s="178"/>
      <c r="GW58" s="179"/>
      <c r="GX58" s="32"/>
      <c r="GY58" s="33"/>
    </row>
    <row r="59" spans="1:208" ht="20.25" thickTop="1" thickBot="1" x14ac:dyDescent="0.35">
      <c r="A59"/>
      <c r="B59" s="77"/>
      <c r="C59" s="77"/>
      <c r="D59" s="35"/>
      <c r="E59" s="36"/>
      <c r="F59" s="37"/>
      <c r="G59" s="38"/>
      <c r="H59" s="39"/>
      <c r="I59" s="40"/>
      <c r="J59" s="155"/>
      <c r="K59" s="156"/>
      <c r="L59" s="60"/>
      <c r="M59" s="687" t="s">
        <v>28</v>
      </c>
      <c r="N59" s="688"/>
      <c r="O59" s="689">
        <f>SUM(O6:O58)</f>
        <v>774722.12</v>
      </c>
      <c r="P59" s="180"/>
      <c r="Q59" s="158"/>
      <c r="R59" s="181"/>
      <c r="S59" s="158"/>
      <c r="T59" s="39">
        <f t="shared" si="0"/>
        <v>0</v>
      </c>
      <c r="U59" s="359"/>
      <c r="V59" s="159"/>
      <c r="W59" s="160"/>
      <c r="X59" s="182"/>
      <c r="Y59" s="68"/>
      <c r="Z59" s="183"/>
      <c r="AA59" s="184"/>
      <c r="AB59" s="183"/>
      <c r="AC59" s="185"/>
      <c r="AD59" s="186"/>
      <c r="AE59" s="71"/>
      <c r="AF59" s="182"/>
      <c r="AG59" s="187"/>
      <c r="AH59" s="68"/>
      <c r="AI59" s="183"/>
      <c r="AJ59" s="184"/>
      <c r="AK59" s="188"/>
      <c r="AL59" s="185"/>
      <c r="AM59" s="186"/>
      <c r="AN59" s="71"/>
      <c r="AO59" s="182"/>
      <c r="AP59" s="187"/>
      <c r="AQ59" s="68"/>
      <c r="AR59" s="183"/>
      <c r="AS59" s="184"/>
      <c r="AT59" s="183"/>
      <c r="AU59" s="185"/>
      <c r="AV59" s="186"/>
      <c r="AW59" s="71"/>
      <c r="AX59" s="182"/>
      <c r="AY59" s="187"/>
      <c r="AZ59" s="68"/>
      <c r="BA59" s="183"/>
      <c r="BB59" s="184"/>
      <c r="BC59" s="188"/>
      <c r="BD59" s="185"/>
      <c r="BE59" s="186"/>
      <c r="BF59" s="71"/>
      <c r="BG59" s="182"/>
      <c r="BH59" s="187"/>
      <c r="BI59" s="68"/>
      <c r="BJ59" s="183"/>
      <c r="BK59" s="184"/>
      <c r="BL59" s="188"/>
      <c r="BM59" s="185"/>
      <c r="BN59" s="186"/>
      <c r="BO59" s="71"/>
      <c r="BP59" s="182"/>
      <c r="BQ59" s="187"/>
      <c r="BR59" s="68"/>
      <c r="BS59" s="183"/>
      <c r="BT59" s="184"/>
      <c r="BU59" s="183"/>
      <c r="BV59" s="185"/>
      <c r="BW59" s="186"/>
      <c r="BX59" s="71"/>
      <c r="BY59" s="182"/>
      <c r="BZ59" s="187"/>
      <c r="CA59" s="68"/>
      <c r="CB59" s="183"/>
      <c r="CC59" s="184"/>
      <c r="CD59" s="183"/>
      <c r="CE59" s="185"/>
      <c r="CF59" s="186"/>
      <c r="CG59" s="71"/>
      <c r="CH59" s="182"/>
      <c r="CI59" s="187"/>
      <c r="CJ59" s="68"/>
      <c r="CK59" s="183"/>
      <c r="CL59" s="184"/>
      <c r="CM59" s="183"/>
      <c r="CN59" s="185"/>
      <c r="CO59" s="186"/>
      <c r="CP59" s="71"/>
      <c r="CQ59" s="182"/>
      <c r="CR59" s="187"/>
      <c r="CS59" s="68"/>
      <c r="CT59" s="183"/>
      <c r="CU59" s="189"/>
      <c r="CV59" s="188"/>
      <c r="CW59" s="190"/>
      <c r="CX59" s="186"/>
      <c r="CY59" s="71"/>
      <c r="CZ59" s="182"/>
      <c r="DA59" s="187"/>
      <c r="DB59" s="68"/>
      <c r="DC59" s="183"/>
      <c r="DD59" s="184"/>
      <c r="DE59" s="183"/>
      <c r="DF59" s="185"/>
      <c r="DG59" s="186"/>
      <c r="DH59" s="71"/>
      <c r="DI59" s="182"/>
      <c r="DJ59" s="187"/>
      <c r="DK59" s="68"/>
      <c r="DL59" s="183"/>
      <c r="DM59" s="189"/>
      <c r="DN59" s="188"/>
      <c r="DO59" s="190"/>
      <c r="DP59" s="186"/>
      <c r="DQ59" s="71"/>
      <c r="DR59" s="182"/>
      <c r="DS59" s="187"/>
      <c r="DT59" s="68"/>
      <c r="DU59" s="183"/>
      <c r="DV59" s="184"/>
      <c r="DW59" s="183"/>
      <c r="DX59" s="185"/>
      <c r="DY59" s="186"/>
      <c r="DZ59" s="71"/>
      <c r="EA59" s="182"/>
      <c r="EB59" s="187"/>
      <c r="EC59" s="68"/>
      <c r="ED59" s="183"/>
      <c r="EE59" s="189"/>
      <c r="EF59" s="188"/>
      <c r="EG59" s="190"/>
      <c r="EH59" s="186"/>
      <c r="EI59" s="71"/>
      <c r="EJ59" s="182"/>
      <c r="EK59" s="187"/>
      <c r="EL59" s="68"/>
      <c r="EM59" s="183"/>
      <c r="EN59" s="189"/>
      <c r="EO59" s="188"/>
      <c r="EP59" s="190"/>
      <c r="EQ59" s="186"/>
      <c r="ER59" s="71"/>
      <c r="ES59" s="182"/>
      <c r="ET59" s="187"/>
      <c r="EU59" s="68"/>
      <c r="EV59" s="183"/>
      <c r="EW59" s="184"/>
      <c r="EX59" s="183"/>
      <c r="EY59" s="185"/>
      <c r="EZ59" s="186"/>
      <c r="FA59" s="71"/>
      <c r="FB59" s="182"/>
      <c r="FC59" s="187"/>
      <c r="FD59" s="68"/>
      <c r="FE59" s="183"/>
      <c r="FF59" s="184"/>
      <c r="FG59" s="183"/>
      <c r="FH59" s="185"/>
      <c r="FI59" s="186"/>
      <c r="FJ59" s="71"/>
      <c r="FK59" s="182"/>
      <c r="FL59" s="187"/>
      <c r="FM59" s="68"/>
      <c r="FN59" s="183"/>
      <c r="FO59" s="184"/>
      <c r="FP59" s="183"/>
      <c r="FQ59" s="185"/>
      <c r="FR59" s="186"/>
      <c r="FS59" s="71"/>
      <c r="FT59" s="182"/>
      <c r="FU59" s="187"/>
      <c r="FV59" s="68"/>
      <c r="FW59" s="183"/>
      <c r="FX59" s="184"/>
      <c r="FY59" s="183"/>
      <c r="FZ59" s="185"/>
      <c r="GA59" s="186"/>
      <c r="GB59" s="71"/>
      <c r="GC59" s="182"/>
      <c r="GD59" s="187"/>
      <c r="GE59" s="68"/>
      <c r="GF59" s="183"/>
      <c r="GG59" s="184"/>
      <c r="GH59" s="183"/>
      <c r="GI59" s="185"/>
      <c r="GJ59" s="186"/>
      <c r="GK59" s="71"/>
      <c r="GL59" s="182"/>
      <c r="GM59" s="187"/>
      <c r="GN59" s="68"/>
      <c r="GO59" s="183"/>
      <c r="GP59" s="184"/>
      <c r="GQ59" s="183"/>
      <c r="GR59" s="185"/>
      <c r="GS59" s="186"/>
      <c r="GT59" s="166"/>
      <c r="GU59" s="73"/>
      <c r="GV59" s="191"/>
      <c r="GW59" s="192"/>
      <c r="GX59" s="193"/>
      <c r="GY59" s="33"/>
    </row>
    <row r="60" spans="1:208" ht="19.5" thickBot="1" x14ac:dyDescent="0.3">
      <c r="A60"/>
      <c r="B60" s="77"/>
      <c r="C60" s="77"/>
      <c r="D60" s="35"/>
      <c r="E60" s="36"/>
      <c r="F60" s="37"/>
      <c r="G60" s="38"/>
      <c r="H60" s="39"/>
      <c r="I60" s="40"/>
      <c r="J60" s="194"/>
      <c r="K60" s="156"/>
      <c r="L60" s="60"/>
      <c r="M60" s="61"/>
      <c r="N60" s="176"/>
      <c r="O60" s="690"/>
      <c r="P60" s="180"/>
      <c r="Q60" s="158"/>
      <c r="R60" s="181"/>
      <c r="S60" s="158"/>
      <c r="T60" s="195">
        <f t="shared" si="0"/>
        <v>0</v>
      </c>
      <c r="U60" s="359"/>
      <c r="V60" s="159"/>
      <c r="W60" s="160"/>
      <c r="X60" s="182"/>
      <c r="Y60" s="68"/>
      <c r="Z60" s="183"/>
      <c r="AA60" s="184"/>
      <c r="AB60" s="183"/>
      <c r="AC60" s="185"/>
      <c r="AD60" s="186"/>
      <c r="AE60" s="71"/>
      <c r="AF60" s="182"/>
      <c r="AG60" s="187"/>
      <c r="AH60" s="68"/>
      <c r="AI60" s="183"/>
      <c r="AJ60" s="184"/>
      <c r="AK60" s="188"/>
      <c r="AL60" s="185"/>
      <c r="AM60" s="186"/>
      <c r="AN60" s="71"/>
      <c r="AO60" s="182"/>
      <c r="AP60" s="187"/>
      <c r="AQ60" s="68"/>
      <c r="AR60" s="183"/>
      <c r="AS60" s="184"/>
      <c r="AT60" s="183"/>
      <c r="AU60" s="185"/>
      <c r="AV60" s="186"/>
      <c r="AW60" s="71"/>
      <c r="AX60" s="182"/>
      <c r="AY60" s="187"/>
      <c r="AZ60" s="68"/>
      <c r="BA60" s="183"/>
      <c r="BB60" s="184"/>
      <c r="BC60" s="188"/>
      <c r="BD60" s="185"/>
      <c r="BE60" s="186"/>
      <c r="BF60" s="71"/>
      <c r="BG60" s="182"/>
      <c r="BH60" s="187"/>
      <c r="BI60" s="68"/>
      <c r="BJ60" s="183"/>
      <c r="BK60" s="184"/>
      <c r="BL60" s="188"/>
      <c r="BM60" s="185"/>
      <c r="BN60" s="186"/>
      <c r="BO60" s="71"/>
      <c r="BP60" s="182"/>
      <c r="BQ60" s="187"/>
      <c r="BR60" s="68"/>
      <c r="BS60" s="183"/>
      <c r="BT60" s="184"/>
      <c r="BU60" s="183"/>
      <c r="BV60" s="185"/>
      <c r="BW60" s="186"/>
      <c r="BX60" s="71"/>
      <c r="BY60" s="182"/>
      <c r="BZ60" s="187"/>
      <c r="CA60" s="68"/>
      <c r="CB60" s="183"/>
      <c r="CC60" s="184"/>
      <c r="CD60" s="183"/>
      <c r="CE60" s="185"/>
      <c r="CF60" s="186"/>
      <c r="CG60" s="71"/>
      <c r="CH60" s="182"/>
      <c r="CI60" s="187"/>
      <c r="CJ60" s="68"/>
      <c r="CK60" s="183"/>
      <c r="CL60" s="184"/>
      <c r="CM60" s="183"/>
      <c r="CN60" s="185"/>
      <c r="CO60" s="186"/>
      <c r="CP60" s="71"/>
      <c r="CQ60" s="182"/>
      <c r="CR60" s="187"/>
      <c r="CS60" s="68"/>
      <c r="CT60" s="183"/>
      <c r="CU60" s="189"/>
      <c r="CV60" s="188"/>
      <c r="CW60" s="190"/>
      <c r="CX60" s="186"/>
      <c r="CY60" s="71"/>
      <c r="CZ60" s="182"/>
      <c r="DA60" s="187"/>
      <c r="DB60" s="68"/>
      <c r="DC60" s="183"/>
      <c r="DD60" s="184"/>
      <c r="DE60" s="183"/>
      <c r="DF60" s="185"/>
      <c r="DG60" s="186"/>
      <c r="DH60" s="71"/>
      <c r="DI60" s="182"/>
      <c r="DJ60" s="187"/>
      <c r="DK60" s="68"/>
      <c r="DL60" s="183"/>
      <c r="DM60" s="189"/>
      <c r="DN60" s="188"/>
      <c r="DO60" s="190"/>
      <c r="DP60" s="186"/>
      <c r="DQ60" s="71"/>
      <c r="DR60" s="182"/>
      <c r="DS60" s="187"/>
      <c r="DT60" s="68"/>
      <c r="DU60" s="183"/>
      <c r="DV60" s="184"/>
      <c r="DW60" s="183"/>
      <c r="DX60" s="185"/>
      <c r="DY60" s="186"/>
      <c r="DZ60" s="71"/>
      <c r="EA60" s="182"/>
      <c r="EB60" s="187"/>
      <c r="EC60" s="68"/>
      <c r="ED60" s="183"/>
      <c r="EE60" s="189"/>
      <c r="EF60" s="188"/>
      <c r="EG60" s="190"/>
      <c r="EH60" s="186"/>
      <c r="EI60" s="71"/>
      <c r="EJ60" s="182"/>
      <c r="EK60" s="187"/>
      <c r="EL60" s="68"/>
      <c r="EM60" s="183"/>
      <c r="EN60" s="189"/>
      <c r="EO60" s="188"/>
      <c r="EP60" s="190"/>
      <c r="EQ60" s="186"/>
      <c r="ER60" s="71"/>
      <c r="ES60" s="182"/>
      <c r="ET60" s="187"/>
      <c r="EU60" s="68"/>
      <c r="EV60" s="183"/>
      <c r="EW60" s="184"/>
      <c r="EX60" s="183"/>
      <c r="EY60" s="185"/>
      <c r="EZ60" s="186"/>
      <c r="FA60" s="71"/>
      <c r="FB60" s="182"/>
      <c r="FC60" s="187"/>
      <c r="FD60" s="68"/>
      <c r="FE60" s="183"/>
      <c r="FF60" s="184"/>
      <c r="FG60" s="183"/>
      <c r="FH60" s="185"/>
      <c r="FI60" s="186"/>
      <c r="FJ60" s="71"/>
      <c r="FK60" s="182"/>
      <c r="FL60" s="187"/>
      <c r="FM60" s="68"/>
      <c r="FN60" s="183"/>
      <c r="FO60" s="184"/>
      <c r="FP60" s="183"/>
      <c r="FQ60" s="185"/>
      <c r="FR60" s="186"/>
      <c r="FS60" s="71"/>
      <c r="FT60" s="182"/>
      <c r="FU60" s="187"/>
      <c r="FV60" s="68"/>
      <c r="FW60" s="183"/>
      <c r="FX60" s="184"/>
      <c r="FY60" s="183"/>
      <c r="FZ60" s="185"/>
      <c r="GA60" s="186"/>
      <c r="GB60" s="71"/>
      <c r="GC60" s="182"/>
      <c r="GD60" s="187"/>
      <c r="GE60" s="68"/>
      <c r="GF60" s="183"/>
      <c r="GG60" s="184"/>
      <c r="GH60" s="183"/>
      <c r="GI60" s="185"/>
      <c r="GJ60" s="186"/>
      <c r="GK60" s="71"/>
      <c r="GL60" s="182"/>
      <c r="GM60" s="187"/>
      <c r="GN60" s="68"/>
      <c r="GO60" s="183"/>
      <c r="GP60" s="184"/>
      <c r="GQ60" s="183"/>
      <c r="GR60" s="185"/>
      <c r="GS60" s="186"/>
      <c r="GT60" s="166"/>
      <c r="GU60" s="73"/>
      <c r="GV60" s="191"/>
      <c r="GW60" s="192"/>
      <c r="GX60" s="193"/>
      <c r="GY60" s="33"/>
    </row>
    <row r="61" spans="1:208" ht="16.5" thickTop="1" x14ac:dyDescent="0.25">
      <c r="A61"/>
      <c r="B61" s="77"/>
      <c r="C61" s="77"/>
      <c r="D61" s="35"/>
      <c r="E61" s="36"/>
      <c r="F61" s="37"/>
      <c r="G61" s="38"/>
      <c r="H61" s="39"/>
      <c r="I61" s="40"/>
      <c r="J61" s="155"/>
      <c r="K61" s="156"/>
      <c r="L61" s="60"/>
      <c r="M61" s="61"/>
      <c r="N61" s="176"/>
      <c r="O61" s="196"/>
      <c r="P61" s="196"/>
      <c r="Q61" s="158"/>
      <c r="R61" s="158"/>
      <c r="S61" s="158"/>
      <c r="T61" s="195">
        <f t="shared" si="0"/>
        <v>0</v>
      </c>
      <c r="U61" s="359"/>
      <c r="V61" s="159"/>
      <c r="W61" s="160"/>
      <c r="X61" s="182"/>
      <c r="Y61" s="68"/>
      <c r="Z61" s="183"/>
      <c r="AA61" s="184"/>
      <c r="AB61" s="183"/>
      <c r="AC61" s="185"/>
      <c r="AD61" s="186"/>
      <c r="AE61" s="71"/>
      <c r="AF61" s="182"/>
      <c r="AG61" s="187"/>
      <c r="AH61" s="68"/>
      <c r="AI61" s="183"/>
      <c r="AJ61" s="184"/>
      <c r="AK61" s="188"/>
      <c r="AL61" s="185"/>
      <c r="AM61" s="186"/>
      <c r="AN61" s="71"/>
      <c r="AO61" s="182"/>
      <c r="AP61" s="187"/>
      <c r="AQ61" s="68"/>
      <c r="AR61" s="183"/>
      <c r="AS61" s="184"/>
      <c r="AT61" s="183"/>
      <c r="AU61" s="185"/>
      <c r="AV61" s="186"/>
      <c r="AW61" s="71"/>
      <c r="AX61" s="182"/>
      <c r="AY61" s="187"/>
      <c r="AZ61" s="68"/>
      <c r="BA61" s="183"/>
      <c r="BB61" s="184"/>
      <c r="BC61" s="188"/>
      <c r="BD61" s="185"/>
      <c r="BE61" s="186"/>
      <c r="BF61" s="71"/>
      <c r="BG61" s="182"/>
      <c r="BH61" s="187"/>
      <c r="BI61" s="68"/>
      <c r="BJ61" s="183"/>
      <c r="BK61" s="184"/>
      <c r="BL61" s="188"/>
      <c r="BM61" s="185"/>
      <c r="BN61" s="186"/>
      <c r="BO61" s="71"/>
      <c r="BP61" s="182"/>
      <c r="BQ61" s="187"/>
      <c r="BR61" s="68"/>
      <c r="BS61" s="183"/>
      <c r="BT61" s="184"/>
      <c r="BU61" s="183"/>
      <c r="BV61" s="185"/>
      <c r="BW61" s="186"/>
      <c r="BX61" s="71"/>
      <c r="BY61" s="182"/>
      <c r="BZ61" s="187"/>
      <c r="CA61" s="68"/>
      <c r="CB61" s="183"/>
      <c r="CC61" s="184"/>
      <c r="CD61" s="183"/>
      <c r="CE61" s="185"/>
      <c r="CF61" s="186"/>
      <c r="CG61" s="71"/>
      <c r="CH61" s="182"/>
      <c r="CI61" s="187"/>
      <c r="CJ61" s="68"/>
      <c r="CK61" s="183"/>
      <c r="CL61" s="184"/>
      <c r="CM61" s="183"/>
      <c r="CN61" s="185"/>
      <c r="CO61" s="186"/>
      <c r="CP61" s="71"/>
      <c r="CQ61" s="182"/>
      <c r="CR61" s="187"/>
      <c r="CS61" s="68"/>
      <c r="CT61" s="183"/>
      <c r="CU61" s="189"/>
      <c r="CV61" s="188"/>
      <c r="CW61" s="190"/>
      <c r="CX61" s="186"/>
      <c r="CY61" s="71"/>
      <c r="CZ61" s="182"/>
      <c r="DA61" s="187"/>
      <c r="DB61" s="68"/>
      <c r="DC61" s="183"/>
      <c r="DD61" s="184"/>
      <c r="DE61" s="183"/>
      <c r="DF61" s="185"/>
      <c r="DG61" s="186"/>
      <c r="DH61" s="71"/>
      <c r="DI61" s="182"/>
      <c r="DJ61" s="187"/>
      <c r="DK61" s="68"/>
      <c r="DL61" s="183"/>
      <c r="DM61" s="189"/>
      <c r="DN61" s="188"/>
      <c r="DO61" s="190"/>
      <c r="DP61" s="186"/>
      <c r="DQ61" s="71"/>
      <c r="DR61" s="182"/>
      <c r="DS61" s="187"/>
      <c r="DT61" s="68"/>
      <c r="DU61" s="183"/>
      <c r="DV61" s="184"/>
      <c r="DW61" s="183"/>
      <c r="DX61" s="185"/>
      <c r="DY61" s="186"/>
      <c r="DZ61" s="71"/>
      <c r="EA61" s="182"/>
      <c r="EB61" s="187"/>
      <c r="EC61" s="68"/>
      <c r="ED61" s="183"/>
      <c r="EE61" s="189"/>
      <c r="EF61" s="188"/>
      <c r="EG61" s="190"/>
      <c r="EH61" s="186"/>
      <c r="EI61" s="71"/>
      <c r="EJ61" s="182"/>
      <c r="EK61" s="187"/>
      <c r="EL61" s="68"/>
      <c r="EM61" s="183"/>
      <c r="EN61" s="189"/>
      <c r="EO61" s="188"/>
      <c r="EP61" s="190"/>
      <c r="EQ61" s="186"/>
      <c r="ER61" s="71"/>
      <c r="ES61" s="182"/>
      <c r="ET61" s="187"/>
      <c r="EU61" s="68"/>
      <c r="EV61" s="183"/>
      <c r="EW61" s="184"/>
      <c r="EX61" s="183"/>
      <c r="EY61" s="185"/>
      <c r="EZ61" s="186"/>
      <c r="FA61" s="71"/>
      <c r="FB61" s="182"/>
      <c r="FC61" s="187"/>
      <c r="FD61" s="68"/>
      <c r="FE61" s="183"/>
      <c r="FF61" s="184"/>
      <c r="FG61" s="183"/>
      <c r="FH61" s="185"/>
      <c r="FI61" s="186"/>
      <c r="FJ61" s="71"/>
      <c r="FK61" s="182"/>
      <c r="FL61" s="187"/>
      <c r="FM61" s="68"/>
      <c r="FN61" s="183"/>
      <c r="FO61" s="184"/>
      <c r="FP61" s="183"/>
      <c r="FQ61" s="185"/>
      <c r="FR61" s="186"/>
      <c r="FS61" s="71"/>
      <c r="FT61" s="182"/>
      <c r="FU61" s="187"/>
      <c r="FV61" s="68"/>
      <c r="FW61" s="183"/>
      <c r="FX61" s="184"/>
      <c r="FY61" s="183"/>
      <c r="FZ61" s="185"/>
      <c r="GA61" s="186"/>
      <c r="GB61" s="71"/>
      <c r="GC61" s="182"/>
      <c r="GD61" s="187"/>
      <c r="GE61" s="68"/>
      <c r="GF61" s="183"/>
      <c r="GG61" s="184"/>
      <c r="GH61" s="183"/>
      <c r="GI61" s="185"/>
      <c r="GJ61" s="186"/>
      <c r="GK61" s="71"/>
      <c r="GL61" s="182"/>
      <c r="GM61" s="187"/>
      <c r="GN61" s="68"/>
      <c r="GO61" s="183"/>
      <c r="GP61" s="184"/>
      <c r="GQ61" s="183"/>
      <c r="GR61" s="185"/>
      <c r="GS61" s="186"/>
      <c r="GT61" s="166"/>
      <c r="GU61" s="73"/>
      <c r="GV61" s="191"/>
      <c r="GW61" s="192"/>
      <c r="GX61" s="193"/>
      <c r="GY61" s="33"/>
    </row>
    <row r="62" spans="1:208" thickBot="1" x14ac:dyDescent="0.3">
      <c r="A62"/>
      <c r="B62" s="77"/>
      <c r="C62" s="77"/>
      <c r="D62" s="35"/>
      <c r="E62" s="36"/>
      <c r="F62" s="37"/>
      <c r="G62" s="38"/>
      <c r="H62" s="39"/>
      <c r="I62" s="40"/>
      <c r="J62" s="155"/>
      <c r="K62" s="156"/>
      <c r="L62" s="60"/>
      <c r="M62" s="61"/>
      <c r="N62" s="176"/>
      <c r="O62" s="196"/>
      <c r="P62" s="196"/>
      <c r="Q62" s="197"/>
      <c r="R62" s="420"/>
      <c r="S62" s="420"/>
      <c r="T62" s="39">
        <f t="shared" si="0"/>
        <v>0</v>
      </c>
      <c r="U62" s="360"/>
      <c r="V62" s="167"/>
      <c r="W62" s="160"/>
      <c r="X62" s="182"/>
      <c r="Y62" s="162"/>
      <c r="Z62" s="183"/>
      <c r="AA62" s="184"/>
      <c r="AB62" s="183"/>
      <c r="AC62" s="185"/>
      <c r="AD62" s="186"/>
      <c r="AE62" s="71"/>
      <c r="AF62" s="182"/>
      <c r="AG62" s="198"/>
      <c r="AH62" s="162"/>
      <c r="AI62" s="183"/>
      <c r="AJ62" s="184"/>
      <c r="AK62" s="188"/>
      <c r="AL62" s="185"/>
      <c r="AM62" s="186"/>
      <c r="AN62" s="199"/>
      <c r="AO62" s="200"/>
      <c r="AP62" s="198"/>
      <c r="AQ62" s="162"/>
      <c r="AR62" s="183"/>
      <c r="AS62" s="184"/>
      <c r="AT62" s="183"/>
      <c r="AU62" s="185"/>
      <c r="AV62" s="186"/>
      <c r="AW62" s="199"/>
      <c r="AX62" s="200"/>
      <c r="AY62" s="198"/>
      <c r="AZ62" s="162"/>
      <c r="BA62" s="183"/>
      <c r="BB62" s="184"/>
      <c r="BC62" s="188"/>
      <c r="BD62" s="185"/>
      <c r="BE62" s="186"/>
      <c r="BF62" s="199"/>
      <c r="BG62" s="200"/>
      <c r="BH62" s="198"/>
      <c r="BI62" s="162"/>
      <c r="BJ62" s="183"/>
      <c r="BK62" s="184"/>
      <c r="BL62" s="188"/>
      <c r="BM62" s="185"/>
      <c r="BN62" s="186"/>
      <c r="BO62" s="199"/>
      <c r="BP62" s="200"/>
      <c r="BQ62" s="198"/>
      <c r="BR62" s="162"/>
      <c r="BS62" s="183"/>
      <c r="BT62" s="184"/>
      <c r="BU62" s="183"/>
      <c r="BV62" s="185"/>
      <c r="BW62" s="186"/>
      <c r="BX62" s="199"/>
      <c r="BY62" s="200"/>
      <c r="BZ62" s="198"/>
      <c r="CA62" s="162"/>
      <c r="CB62" s="183"/>
      <c r="CC62" s="184"/>
      <c r="CD62" s="183"/>
      <c r="CE62" s="185"/>
      <c r="CF62" s="186"/>
      <c r="CG62" s="199"/>
      <c r="CH62" s="200"/>
      <c r="CI62" s="198"/>
      <c r="CJ62" s="162"/>
      <c r="CK62" s="183"/>
      <c r="CL62" s="184"/>
      <c r="CM62" s="183"/>
      <c r="CN62" s="185"/>
      <c r="CO62" s="186"/>
      <c r="CP62" s="199"/>
      <c r="CQ62" s="200"/>
      <c r="CR62" s="198"/>
      <c r="CS62" s="162"/>
      <c r="CT62" s="183"/>
      <c r="CU62" s="189"/>
      <c r="CV62" s="188"/>
      <c r="CW62" s="190"/>
      <c r="CX62" s="186"/>
      <c r="CY62" s="199"/>
      <c r="CZ62" s="200"/>
      <c r="DA62" s="198"/>
      <c r="DB62" s="162"/>
      <c r="DC62" s="183"/>
      <c r="DD62" s="184"/>
      <c r="DE62" s="183"/>
      <c r="DF62" s="185"/>
      <c r="DG62" s="186"/>
      <c r="DH62" s="199"/>
      <c r="DI62" s="200"/>
      <c r="DJ62" s="198"/>
      <c r="DK62" s="162"/>
      <c r="DL62" s="183"/>
      <c r="DM62" s="189"/>
      <c r="DN62" s="188"/>
      <c r="DO62" s="190"/>
      <c r="DP62" s="186"/>
      <c r="DQ62" s="199"/>
      <c r="DR62" s="200"/>
      <c r="DS62" s="198"/>
      <c r="DT62" s="162"/>
      <c r="DU62" s="183"/>
      <c r="DV62" s="184"/>
      <c r="DW62" s="183"/>
      <c r="DX62" s="185"/>
      <c r="DY62" s="186"/>
      <c r="DZ62" s="199"/>
      <c r="EA62" s="200"/>
      <c r="EB62" s="198"/>
      <c r="EC62" s="162"/>
      <c r="ED62" s="183"/>
      <c r="EE62" s="189"/>
      <c r="EF62" s="188"/>
      <c r="EG62" s="190"/>
      <c r="EH62" s="186"/>
      <c r="EI62" s="199"/>
      <c r="EJ62" s="200"/>
      <c r="EK62" s="198"/>
      <c r="EL62" s="162"/>
      <c r="EM62" s="183"/>
      <c r="EN62" s="189"/>
      <c r="EO62" s="188"/>
      <c r="EP62" s="190"/>
      <c r="EQ62" s="186"/>
      <c r="ER62" s="199"/>
      <c r="ES62" s="200"/>
      <c r="ET62" s="198"/>
      <c r="EU62" s="162"/>
      <c r="EV62" s="183"/>
      <c r="EW62" s="184"/>
      <c r="EX62" s="183"/>
      <c r="EY62" s="185"/>
      <c r="EZ62" s="186"/>
      <c r="FA62" s="199"/>
      <c r="FB62" s="200"/>
      <c r="FC62" s="198"/>
      <c r="FD62" s="162"/>
      <c r="FE62" s="183"/>
      <c r="FF62" s="184"/>
      <c r="FG62" s="183"/>
      <c r="FH62" s="185"/>
      <c r="FI62" s="186"/>
      <c r="FJ62" s="199"/>
      <c r="FK62" s="200"/>
      <c r="FL62" s="198"/>
      <c r="FM62" s="162"/>
      <c r="FN62" s="183"/>
      <c r="FO62" s="184"/>
      <c r="FP62" s="183"/>
      <c r="FQ62" s="185"/>
      <c r="FR62" s="186"/>
      <c r="FS62" s="199"/>
      <c r="FT62" s="200"/>
      <c r="FU62" s="198"/>
      <c r="FV62" s="162"/>
      <c r="FW62" s="183"/>
      <c r="FX62" s="184"/>
      <c r="FY62" s="183"/>
      <c r="FZ62" s="185"/>
      <c r="GA62" s="186"/>
      <c r="GB62" s="199"/>
      <c r="GC62" s="200"/>
      <c r="GD62" s="198"/>
      <c r="GE62" s="162"/>
      <c r="GF62" s="183"/>
      <c r="GG62" s="184"/>
      <c r="GH62" s="183"/>
      <c r="GI62" s="185"/>
      <c r="GJ62" s="186"/>
      <c r="GK62" s="199"/>
      <c r="GL62" s="200"/>
      <c r="GM62" s="198"/>
      <c r="GN62" s="162"/>
      <c r="GO62" s="183"/>
      <c r="GP62" s="184"/>
      <c r="GQ62" s="183"/>
      <c r="GR62" s="185"/>
      <c r="GS62" s="186"/>
      <c r="GT62" s="166"/>
      <c r="GU62" s="27"/>
      <c r="GV62" s="201"/>
      <c r="GW62" s="192"/>
      <c r="GX62" s="193"/>
      <c r="GY62" s="33"/>
    </row>
    <row r="63" spans="1:208" ht="16.5" thickTop="1" thickBot="1" x14ac:dyDescent="0.3">
      <c r="A63"/>
      <c r="B63" s="77"/>
      <c r="C63" s="77"/>
      <c r="D63" s="35"/>
      <c r="E63" s="36"/>
      <c r="F63" s="37"/>
      <c r="G63" s="38"/>
      <c r="H63" s="39"/>
      <c r="I63" s="40"/>
      <c r="J63" s="155"/>
      <c r="K63" s="59"/>
      <c r="L63" s="60"/>
      <c r="M63" s="202"/>
      <c r="N63" s="203"/>
      <c r="O63" s="691" t="s">
        <v>29</v>
      </c>
      <c r="P63" s="692"/>
      <c r="Q63" s="692"/>
      <c r="R63" s="204">
        <f>SUM(R6:R62)</f>
        <v>646508.25</v>
      </c>
      <c r="S63" s="421"/>
      <c r="T63" s="206">
        <f>SUM(T6:T62)</f>
        <v>18076297.401999362</v>
      </c>
      <c r="U63" s="361"/>
      <c r="V63" s="167"/>
      <c r="W63" s="207">
        <f t="shared" ref="W63:BB63" si="4">SUM(W6:W62)</f>
        <v>451904.5</v>
      </c>
      <c r="X63" s="89">
        <f t="shared" si="4"/>
        <v>0</v>
      </c>
      <c r="Y63" s="89">
        <f t="shared" si="4"/>
        <v>0</v>
      </c>
      <c r="Z63" s="89">
        <f t="shared" si="4"/>
        <v>0</v>
      </c>
      <c r="AA63" s="89">
        <f t="shared" si="4"/>
        <v>0</v>
      </c>
      <c r="AB63" s="89">
        <f t="shared" si="4"/>
        <v>0</v>
      </c>
      <c r="AC63" s="89">
        <f t="shared" si="4"/>
        <v>0</v>
      </c>
      <c r="AD63" s="89">
        <f t="shared" si="4"/>
        <v>0</v>
      </c>
      <c r="AE63" s="89">
        <f t="shared" si="4"/>
        <v>0</v>
      </c>
      <c r="AF63" s="89">
        <f t="shared" si="4"/>
        <v>0</v>
      </c>
      <c r="AG63" s="89">
        <f t="shared" si="4"/>
        <v>0</v>
      </c>
      <c r="AH63" s="89">
        <f t="shared" si="4"/>
        <v>0</v>
      </c>
      <c r="AI63" s="89">
        <f t="shared" si="4"/>
        <v>0</v>
      </c>
      <c r="AJ63" s="89">
        <f t="shared" si="4"/>
        <v>0</v>
      </c>
      <c r="AK63" s="89">
        <f t="shared" si="4"/>
        <v>0</v>
      </c>
      <c r="AL63" s="89">
        <f t="shared" si="4"/>
        <v>0</v>
      </c>
      <c r="AM63" s="89">
        <f t="shared" si="4"/>
        <v>0</v>
      </c>
      <c r="AN63" s="89">
        <f t="shared" si="4"/>
        <v>0</v>
      </c>
      <c r="AO63" s="89">
        <f t="shared" si="4"/>
        <v>0</v>
      </c>
      <c r="AP63" s="89">
        <f t="shared" si="4"/>
        <v>0</v>
      </c>
      <c r="AQ63" s="89">
        <f t="shared" si="4"/>
        <v>0</v>
      </c>
      <c r="AR63" s="89">
        <f t="shared" si="4"/>
        <v>0</v>
      </c>
      <c r="AS63" s="89">
        <f t="shared" si="4"/>
        <v>0</v>
      </c>
      <c r="AT63" s="89">
        <f t="shared" si="4"/>
        <v>0</v>
      </c>
      <c r="AU63" s="89">
        <f t="shared" si="4"/>
        <v>0</v>
      </c>
      <c r="AV63" s="89">
        <f t="shared" si="4"/>
        <v>0</v>
      </c>
      <c r="AW63" s="89">
        <f t="shared" si="4"/>
        <v>0</v>
      </c>
      <c r="AX63" s="89">
        <f t="shared" si="4"/>
        <v>0</v>
      </c>
      <c r="AY63" s="89">
        <f t="shared" si="4"/>
        <v>0</v>
      </c>
      <c r="AZ63" s="89">
        <f t="shared" si="4"/>
        <v>0</v>
      </c>
      <c r="BA63" s="89">
        <f t="shared" si="4"/>
        <v>0</v>
      </c>
      <c r="BB63" s="89">
        <f t="shared" si="4"/>
        <v>0</v>
      </c>
      <c r="BC63" s="89">
        <f t="shared" ref="BC63:CH63" si="5">SUM(BC6:BC62)</f>
        <v>0</v>
      </c>
      <c r="BD63" s="89">
        <f t="shared" si="5"/>
        <v>0</v>
      </c>
      <c r="BE63" s="89">
        <f t="shared" si="5"/>
        <v>0</v>
      </c>
      <c r="BF63" s="89">
        <f t="shared" si="5"/>
        <v>0</v>
      </c>
      <c r="BG63" s="89">
        <f t="shared" si="5"/>
        <v>0</v>
      </c>
      <c r="BH63" s="89">
        <f t="shared" si="5"/>
        <v>0</v>
      </c>
      <c r="BI63" s="89">
        <f t="shared" si="5"/>
        <v>0</v>
      </c>
      <c r="BJ63" s="89">
        <f t="shared" si="5"/>
        <v>0</v>
      </c>
      <c r="BK63" s="89">
        <f t="shared" si="5"/>
        <v>0</v>
      </c>
      <c r="BL63" s="89">
        <f t="shared" si="5"/>
        <v>0</v>
      </c>
      <c r="BM63" s="89">
        <f t="shared" si="5"/>
        <v>0</v>
      </c>
      <c r="BN63" s="89">
        <f t="shared" si="5"/>
        <v>0</v>
      </c>
      <c r="BO63" s="89">
        <f t="shared" si="5"/>
        <v>0</v>
      </c>
      <c r="BP63" s="89">
        <f t="shared" si="5"/>
        <v>0</v>
      </c>
      <c r="BQ63" s="89">
        <f t="shared" si="5"/>
        <v>0</v>
      </c>
      <c r="BR63" s="89">
        <f t="shared" si="5"/>
        <v>0</v>
      </c>
      <c r="BS63" s="89">
        <f t="shared" si="5"/>
        <v>0</v>
      </c>
      <c r="BT63" s="89">
        <f t="shared" si="5"/>
        <v>0</v>
      </c>
      <c r="BU63" s="89">
        <f t="shared" si="5"/>
        <v>0</v>
      </c>
      <c r="BV63" s="89">
        <f t="shared" si="5"/>
        <v>0</v>
      </c>
      <c r="BW63" s="89">
        <f t="shared" si="5"/>
        <v>0</v>
      </c>
      <c r="BX63" s="89">
        <f t="shared" si="5"/>
        <v>0</v>
      </c>
      <c r="BY63" s="89">
        <f t="shared" si="5"/>
        <v>0</v>
      </c>
      <c r="BZ63" s="89">
        <f t="shared" si="5"/>
        <v>0</v>
      </c>
      <c r="CA63" s="89">
        <f t="shared" si="5"/>
        <v>0</v>
      </c>
      <c r="CB63" s="89">
        <f t="shared" si="5"/>
        <v>0</v>
      </c>
      <c r="CC63" s="89">
        <f t="shared" si="5"/>
        <v>0</v>
      </c>
      <c r="CD63" s="89">
        <f t="shared" si="5"/>
        <v>0</v>
      </c>
      <c r="CE63" s="89">
        <f t="shared" si="5"/>
        <v>0</v>
      </c>
      <c r="CF63" s="89">
        <f t="shared" si="5"/>
        <v>0</v>
      </c>
      <c r="CG63" s="89">
        <f t="shared" si="5"/>
        <v>0</v>
      </c>
      <c r="CH63" s="89">
        <f t="shared" si="5"/>
        <v>0</v>
      </c>
      <c r="CI63" s="89">
        <f t="shared" ref="CI63:DN63" si="6">SUM(CI6:CI62)</f>
        <v>0</v>
      </c>
      <c r="CJ63" s="89">
        <f t="shared" si="6"/>
        <v>0</v>
      </c>
      <c r="CK63" s="89">
        <f t="shared" si="6"/>
        <v>0</v>
      </c>
      <c r="CL63" s="89">
        <f t="shared" si="6"/>
        <v>0</v>
      </c>
      <c r="CM63" s="89">
        <f t="shared" si="6"/>
        <v>0</v>
      </c>
      <c r="CN63" s="89">
        <f t="shared" si="6"/>
        <v>0</v>
      </c>
      <c r="CO63" s="89">
        <f t="shared" si="6"/>
        <v>0</v>
      </c>
      <c r="CP63" s="89">
        <f t="shared" si="6"/>
        <v>0</v>
      </c>
      <c r="CQ63" s="89">
        <f t="shared" si="6"/>
        <v>0</v>
      </c>
      <c r="CR63" s="89">
        <f t="shared" si="6"/>
        <v>0</v>
      </c>
      <c r="CS63" s="89">
        <f t="shared" si="6"/>
        <v>0</v>
      </c>
      <c r="CT63" s="89">
        <f t="shared" si="6"/>
        <v>0</v>
      </c>
      <c r="CU63" s="89">
        <f t="shared" si="6"/>
        <v>0</v>
      </c>
      <c r="CV63" s="89">
        <f t="shared" si="6"/>
        <v>0</v>
      </c>
      <c r="CW63" s="89">
        <f t="shared" si="6"/>
        <v>0</v>
      </c>
      <c r="CX63" s="89">
        <f t="shared" si="6"/>
        <v>0</v>
      </c>
      <c r="CY63" s="89">
        <f t="shared" si="6"/>
        <v>0</v>
      </c>
      <c r="CZ63" s="89">
        <f t="shared" si="6"/>
        <v>0</v>
      </c>
      <c r="DA63" s="89">
        <f t="shared" si="6"/>
        <v>0</v>
      </c>
      <c r="DB63" s="89">
        <f t="shared" si="6"/>
        <v>0</v>
      </c>
      <c r="DC63" s="89">
        <f t="shared" si="6"/>
        <v>0</v>
      </c>
      <c r="DD63" s="89">
        <f t="shared" si="6"/>
        <v>0</v>
      </c>
      <c r="DE63" s="89">
        <f t="shared" si="6"/>
        <v>0</v>
      </c>
      <c r="DF63" s="89">
        <f t="shared" si="6"/>
        <v>0</v>
      </c>
      <c r="DG63" s="89">
        <f t="shared" si="6"/>
        <v>0</v>
      </c>
      <c r="DH63" s="89">
        <f t="shared" si="6"/>
        <v>0</v>
      </c>
      <c r="DI63" s="89">
        <f t="shared" si="6"/>
        <v>0</v>
      </c>
      <c r="DJ63" s="89">
        <f t="shared" si="6"/>
        <v>0</v>
      </c>
      <c r="DK63" s="89">
        <f t="shared" si="6"/>
        <v>0</v>
      </c>
      <c r="DL63" s="89">
        <f t="shared" si="6"/>
        <v>0</v>
      </c>
      <c r="DM63" s="89">
        <f t="shared" si="6"/>
        <v>0</v>
      </c>
      <c r="DN63" s="89">
        <f t="shared" si="6"/>
        <v>0</v>
      </c>
      <c r="DO63" s="89">
        <f t="shared" ref="DO63:ET63" si="7">SUM(DO6:DO62)</f>
        <v>0</v>
      </c>
      <c r="DP63" s="89">
        <f t="shared" si="7"/>
        <v>0</v>
      </c>
      <c r="DQ63" s="89">
        <f t="shared" si="7"/>
        <v>0</v>
      </c>
      <c r="DR63" s="89">
        <f t="shared" si="7"/>
        <v>0</v>
      </c>
      <c r="DS63" s="89">
        <f t="shared" si="7"/>
        <v>0</v>
      </c>
      <c r="DT63" s="89">
        <f t="shared" si="7"/>
        <v>0</v>
      </c>
      <c r="DU63" s="89">
        <f t="shared" si="7"/>
        <v>0</v>
      </c>
      <c r="DV63" s="89">
        <f t="shared" si="7"/>
        <v>0</v>
      </c>
      <c r="DW63" s="89">
        <f t="shared" si="7"/>
        <v>0</v>
      </c>
      <c r="DX63" s="89">
        <f t="shared" si="7"/>
        <v>0</v>
      </c>
      <c r="DY63" s="89">
        <f t="shared" si="7"/>
        <v>0</v>
      </c>
      <c r="DZ63" s="89">
        <f t="shared" si="7"/>
        <v>0</v>
      </c>
      <c r="EA63" s="89">
        <f t="shared" si="7"/>
        <v>0</v>
      </c>
      <c r="EB63" s="89">
        <f t="shared" si="7"/>
        <v>0</v>
      </c>
      <c r="EC63" s="89">
        <f t="shared" si="7"/>
        <v>0</v>
      </c>
      <c r="ED63" s="89">
        <f t="shared" si="7"/>
        <v>0</v>
      </c>
      <c r="EE63" s="89">
        <f t="shared" si="7"/>
        <v>0</v>
      </c>
      <c r="EF63" s="89">
        <f t="shared" si="7"/>
        <v>0</v>
      </c>
      <c r="EG63" s="89">
        <f t="shared" si="7"/>
        <v>0</v>
      </c>
      <c r="EH63" s="89">
        <f t="shared" si="7"/>
        <v>0</v>
      </c>
      <c r="EI63" s="89">
        <f t="shared" si="7"/>
        <v>0</v>
      </c>
      <c r="EJ63" s="89">
        <f t="shared" si="7"/>
        <v>0</v>
      </c>
      <c r="EK63" s="89">
        <f t="shared" si="7"/>
        <v>0</v>
      </c>
      <c r="EL63" s="89">
        <f t="shared" si="7"/>
        <v>0</v>
      </c>
      <c r="EM63" s="89">
        <f t="shared" si="7"/>
        <v>0</v>
      </c>
      <c r="EN63" s="89">
        <f t="shared" si="7"/>
        <v>0</v>
      </c>
      <c r="EO63" s="89">
        <f t="shared" si="7"/>
        <v>0</v>
      </c>
      <c r="EP63" s="89">
        <f t="shared" si="7"/>
        <v>0</v>
      </c>
      <c r="EQ63" s="89">
        <f t="shared" si="7"/>
        <v>0</v>
      </c>
      <c r="ER63" s="89">
        <f t="shared" si="7"/>
        <v>0</v>
      </c>
      <c r="ES63" s="89">
        <f t="shared" si="7"/>
        <v>0</v>
      </c>
      <c r="ET63" s="89">
        <f t="shared" si="7"/>
        <v>0</v>
      </c>
      <c r="EU63" s="89">
        <f t="shared" ref="EU63:FZ63" si="8">SUM(EU6:EU62)</f>
        <v>0</v>
      </c>
      <c r="EV63" s="89">
        <f t="shared" si="8"/>
        <v>0</v>
      </c>
      <c r="EW63" s="89">
        <f t="shared" si="8"/>
        <v>0</v>
      </c>
      <c r="EX63" s="89">
        <f t="shared" si="8"/>
        <v>0</v>
      </c>
      <c r="EY63" s="89">
        <f t="shared" si="8"/>
        <v>0</v>
      </c>
      <c r="EZ63" s="89">
        <f t="shared" si="8"/>
        <v>0</v>
      </c>
      <c r="FA63" s="89">
        <f t="shared" si="8"/>
        <v>0</v>
      </c>
      <c r="FB63" s="89">
        <f t="shared" si="8"/>
        <v>0</v>
      </c>
      <c r="FC63" s="89">
        <f t="shared" si="8"/>
        <v>0</v>
      </c>
      <c r="FD63" s="89">
        <f t="shared" si="8"/>
        <v>0</v>
      </c>
      <c r="FE63" s="89">
        <f t="shared" si="8"/>
        <v>0</v>
      </c>
      <c r="FF63" s="89">
        <f t="shared" si="8"/>
        <v>0</v>
      </c>
      <c r="FG63" s="89">
        <f t="shared" si="8"/>
        <v>0</v>
      </c>
      <c r="FH63" s="89">
        <f t="shared" si="8"/>
        <v>0</v>
      </c>
      <c r="FI63" s="89">
        <f t="shared" si="8"/>
        <v>0</v>
      </c>
      <c r="FJ63" s="89">
        <f t="shared" si="8"/>
        <v>0</v>
      </c>
      <c r="FK63" s="89">
        <f t="shared" si="8"/>
        <v>0</v>
      </c>
      <c r="FL63" s="89">
        <f t="shared" si="8"/>
        <v>0</v>
      </c>
      <c r="FM63" s="89">
        <f t="shared" si="8"/>
        <v>0</v>
      </c>
      <c r="FN63" s="89">
        <f t="shared" si="8"/>
        <v>0</v>
      </c>
      <c r="FO63" s="89">
        <f t="shared" si="8"/>
        <v>0</v>
      </c>
      <c r="FP63" s="89">
        <f t="shared" si="8"/>
        <v>0</v>
      </c>
      <c r="FQ63" s="89">
        <f t="shared" si="8"/>
        <v>0</v>
      </c>
      <c r="FR63" s="89">
        <f t="shared" si="8"/>
        <v>0</v>
      </c>
      <c r="FS63" s="89">
        <f t="shared" si="8"/>
        <v>0</v>
      </c>
      <c r="FT63" s="89">
        <f t="shared" si="8"/>
        <v>0</v>
      </c>
      <c r="FU63" s="89">
        <f t="shared" si="8"/>
        <v>0</v>
      </c>
      <c r="FV63" s="89">
        <f t="shared" si="8"/>
        <v>0</v>
      </c>
      <c r="FW63" s="89">
        <f t="shared" si="8"/>
        <v>0</v>
      </c>
      <c r="FX63" s="89">
        <f t="shared" si="8"/>
        <v>0</v>
      </c>
      <c r="FY63" s="89">
        <f t="shared" si="8"/>
        <v>0</v>
      </c>
      <c r="FZ63" s="89">
        <f t="shared" si="8"/>
        <v>0</v>
      </c>
      <c r="GA63" s="89">
        <f t="shared" ref="GA63:GS63" si="9">SUM(GA6:GA62)</f>
        <v>0</v>
      </c>
      <c r="GB63" s="89">
        <f t="shared" si="9"/>
        <v>0</v>
      </c>
      <c r="GC63" s="89">
        <f t="shared" si="9"/>
        <v>0</v>
      </c>
      <c r="GD63" s="89">
        <f t="shared" si="9"/>
        <v>0</v>
      </c>
      <c r="GE63" s="89">
        <f t="shared" si="9"/>
        <v>0</v>
      </c>
      <c r="GF63" s="89">
        <f t="shared" si="9"/>
        <v>0</v>
      </c>
      <c r="GG63" s="89">
        <f t="shared" si="9"/>
        <v>0</v>
      </c>
      <c r="GH63" s="89">
        <f t="shared" si="9"/>
        <v>0</v>
      </c>
      <c r="GI63" s="89">
        <f t="shared" si="9"/>
        <v>0</v>
      </c>
      <c r="GJ63" s="89">
        <f t="shared" si="9"/>
        <v>0</v>
      </c>
      <c r="GK63" s="89">
        <f t="shared" si="9"/>
        <v>0</v>
      </c>
      <c r="GL63" s="89">
        <f t="shared" si="9"/>
        <v>0</v>
      </c>
      <c r="GM63" s="89">
        <f t="shared" si="9"/>
        <v>0</v>
      </c>
      <c r="GN63" s="89">
        <f t="shared" si="9"/>
        <v>0</v>
      </c>
      <c r="GO63" s="89">
        <f t="shared" si="9"/>
        <v>0</v>
      </c>
      <c r="GP63" s="89">
        <f t="shared" si="9"/>
        <v>0</v>
      </c>
      <c r="GQ63" s="89">
        <f t="shared" si="9"/>
        <v>0</v>
      </c>
      <c r="GR63" s="89">
        <f t="shared" si="9"/>
        <v>0</v>
      </c>
      <c r="GS63" s="89">
        <f t="shared" si="9"/>
        <v>0</v>
      </c>
      <c r="GT63" s="89"/>
      <c r="GU63" s="208">
        <f>SUM(GU6:GU62)</f>
        <v>555108.96</v>
      </c>
      <c r="GV63" s="209"/>
      <c r="GW63" s="209"/>
      <c r="GX63" s="210"/>
      <c r="GY63" s="211">
        <f>SUM(GY6:GY62)</f>
        <v>79576</v>
      </c>
    </row>
    <row r="64" spans="1:208" x14ac:dyDescent="0.25">
      <c r="B64" s="77"/>
      <c r="C64" s="77"/>
      <c r="D64" s="35"/>
      <c r="E64" s="36"/>
      <c r="F64" s="37"/>
      <c r="G64" s="38"/>
      <c r="H64" s="39"/>
      <c r="I64" s="40"/>
      <c r="J64" s="155"/>
      <c r="K64" s="59"/>
      <c r="L64" s="60"/>
      <c r="M64" s="202"/>
      <c r="N64" s="203"/>
      <c r="O64" s="212"/>
      <c r="P64" s="213"/>
      <c r="Q64" s="214"/>
      <c r="R64" s="214"/>
      <c r="S64" s="214"/>
      <c r="T64" s="39"/>
      <c r="U64" s="361"/>
      <c r="V64" s="167"/>
      <c r="W64" s="89"/>
      <c r="X64" s="215"/>
      <c r="Y64" s="216"/>
      <c r="Z64" s="217"/>
      <c r="AA64" s="36"/>
      <c r="AB64" s="217"/>
      <c r="AC64" s="218"/>
      <c r="AD64" s="90"/>
      <c r="AE64" s="77"/>
      <c r="AF64" s="219"/>
      <c r="AG64" s="220"/>
      <c r="AH64" s="216"/>
      <c r="AI64" s="217"/>
      <c r="AJ64" s="36"/>
      <c r="AK64" s="221"/>
      <c r="AL64" s="218"/>
      <c r="AM64" s="90"/>
      <c r="AO64" s="222"/>
      <c r="AP64" s="220"/>
      <c r="AQ64" s="216"/>
      <c r="AR64" s="217"/>
      <c r="AS64" s="36"/>
      <c r="AT64" s="217"/>
      <c r="AU64" s="218"/>
      <c r="AV64" s="90"/>
      <c r="AX64" s="222"/>
      <c r="AY64" s="220"/>
      <c r="AZ64" s="216"/>
      <c r="BA64" s="217"/>
      <c r="BB64" s="36"/>
      <c r="BC64" s="221"/>
      <c r="BD64" s="218"/>
      <c r="BE64" s="90"/>
      <c r="BG64" s="222"/>
      <c r="BH64" s="220"/>
      <c r="BI64" s="216"/>
      <c r="BJ64" s="217"/>
      <c r="BK64" s="36"/>
      <c r="BL64" s="221"/>
      <c r="BM64" s="218"/>
      <c r="BN64" s="90"/>
      <c r="BP64" s="222"/>
      <c r="BQ64" s="220"/>
      <c r="BR64" s="216"/>
      <c r="BS64" s="217"/>
      <c r="BT64" s="36"/>
      <c r="BU64" s="217"/>
      <c r="BV64" s="218"/>
      <c r="BW64" s="90"/>
      <c r="BY64" s="222"/>
      <c r="BZ64" s="220"/>
      <c r="CA64" s="216"/>
      <c r="CB64" s="217"/>
      <c r="CC64" s="36"/>
      <c r="CD64" s="217"/>
      <c r="CE64" s="218"/>
      <c r="CF64" s="90"/>
      <c r="CH64" s="222"/>
      <c r="CI64" s="220"/>
      <c r="CJ64" s="216"/>
      <c r="CK64" s="217"/>
      <c r="CL64" s="36"/>
      <c r="CM64" s="217"/>
      <c r="CN64" s="218"/>
      <c r="CO64" s="90"/>
      <c r="CQ64" s="222"/>
      <c r="CR64" s="220"/>
      <c r="CS64" s="216"/>
      <c r="CT64" s="217"/>
      <c r="CU64" s="223"/>
      <c r="CV64" s="221"/>
      <c r="CW64" s="224"/>
      <c r="CX64" s="90"/>
      <c r="CZ64" s="222"/>
      <c r="DA64" s="220"/>
      <c r="DB64" s="216"/>
      <c r="DC64" s="217"/>
      <c r="DD64" s="36"/>
      <c r="DE64" s="217"/>
      <c r="DF64" s="218"/>
      <c r="DG64" s="90"/>
      <c r="DI64" s="222"/>
      <c r="DJ64" s="220"/>
      <c r="DK64" s="216"/>
      <c r="DL64" s="217"/>
      <c r="DM64" s="223"/>
      <c r="DN64" s="221"/>
      <c r="DO64" s="224"/>
      <c r="DP64" s="90"/>
      <c r="DR64" s="222"/>
      <c r="DS64" s="220"/>
      <c r="DT64" s="216"/>
      <c r="DU64" s="217"/>
      <c r="DV64" s="36"/>
      <c r="DW64" s="217"/>
      <c r="DX64" s="218"/>
      <c r="DY64" s="90"/>
      <c r="EA64" s="222"/>
      <c r="EB64" s="220"/>
      <c r="EC64" s="216"/>
      <c r="ED64" s="217"/>
      <c r="EE64" s="223"/>
      <c r="EF64" s="221"/>
      <c r="EG64" s="224"/>
      <c r="EH64" s="90"/>
      <c r="EJ64" s="222"/>
      <c r="EK64" s="220"/>
      <c r="EL64" s="216"/>
      <c r="EM64" s="217"/>
      <c r="EN64" s="223"/>
      <c r="EO64" s="221"/>
      <c r="EP64" s="224"/>
      <c r="EQ64" s="90"/>
      <c r="ES64" s="222"/>
      <c r="ET64" s="220"/>
      <c r="EU64" s="216"/>
      <c r="EV64" s="217"/>
      <c r="EW64" s="36"/>
      <c r="EX64" s="217"/>
      <c r="EY64" s="218"/>
      <c r="EZ64" s="90"/>
      <c r="FB64" s="222"/>
      <c r="FC64" s="220"/>
      <c r="FD64" s="216"/>
      <c r="FE64" s="217"/>
      <c r="FF64" s="36"/>
      <c r="FG64" s="217"/>
      <c r="FH64" s="218"/>
      <c r="FI64" s="90"/>
      <c r="FK64" s="222"/>
      <c r="FL64" s="220"/>
      <c r="FM64" s="216"/>
      <c r="FN64" s="217"/>
      <c r="FO64" s="36"/>
      <c r="FP64" s="217"/>
      <c r="FQ64" s="218"/>
      <c r="FR64" s="90"/>
      <c r="FT64" s="222"/>
      <c r="FU64" s="220"/>
      <c r="FV64" s="216"/>
      <c r="FW64" s="217"/>
      <c r="FX64" s="36"/>
      <c r="FY64" s="217"/>
      <c r="FZ64" s="218"/>
      <c r="GA64" s="90"/>
      <c r="GC64" s="222"/>
      <c r="GD64" s="220"/>
      <c r="GE64" s="216"/>
      <c r="GF64" s="217"/>
      <c r="GG64" s="36"/>
      <c r="GH64" s="217"/>
      <c r="GI64" s="218"/>
      <c r="GJ64" s="90"/>
      <c r="GL64" s="222"/>
      <c r="GM64" s="220"/>
      <c r="GN64" s="216"/>
      <c r="GO64" s="217"/>
      <c r="GP64" s="36"/>
      <c r="GQ64" s="217"/>
      <c r="GR64" s="218"/>
      <c r="GS64" s="90"/>
      <c r="GT64" s="166"/>
      <c r="GU64"/>
      <c r="GV64" s="225"/>
      <c r="GW64" s="225"/>
      <c r="GX64" s="226"/>
      <c r="GY64"/>
    </row>
    <row r="65" spans="1:207" ht="16.5" thickBot="1" x14ac:dyDescent="0.3">
      <c r="B65" s="77"/>
      <c r="C65" s="77"/>
      <c r="D65" s="35"/>
      <c r="E65" s="36"/>
      <c r="F65" s="37"/>
      <c r="G65" s="38"/>
      <c r="H65" s="39"/>
      <c r="I65" s="40"/>
      <c r="J65" s="155"/>
      <c r="K65" s="59"/>
      <c r="L65" s="60"/>
      <c r="M65" s="202"/>
      <c r="N65" s="203"/>
      <c r="O65" s="212"/>
      <c r="P65" s="213"/>
      <c r="Q65" s="214"/>
      <c r="R65" s="214"/>
      <c r="S65" s="214"/>
      <c r="T65" s="39"/>
      <c r="U65" s="361"/>
      <c r="V65" s="167"/>
      <c r="W65" s="89"/>
      <c r="X65" s="215"/>
      <c r="Y65" s="216"/>
      <c r="Z65" s="217"/>
      <c r="AA65" s="36"/>
      <c r="AB65" s="217"/>
      <c r="AC65" s="218"/>
      <c r="AD65" s="90"/>
      <c r="AE65" s="77"/>
      <c r="AF65" s="219"/>
      <c r="AG65" s="220"/>
      <c r="AH65" s="216"/>
      <c r="AI65" s="217"/>
      <c r="AJ65" s="36"/>
      <c r="AK65" s="221"/>
      <c r="AL65" s="218"/>
      <c r="AM65" s="90"/>
      <c r="AO65" s="222"/>
      <c r="AP65" s="220"/>
      <c r="AQ65" s="216"/>
      <c r="AR65" s="217"/>
      <c r="AS65" s="36"/>
      <c r="AT65" s="217"/>
      <c r="AU65" s="218"/>
      <c r="AV65" s="90"/>
      <c r="AX65" s="222"/>
      <c r="AY65" s="220"/>
      <c r="AZ65" s="216"/>
      <c r="BA65" s="217"/>
      <c r="BB65" s="36"/>
      <c r="BC65" s="221"/>
      <c r="BD65" s="218"/>
      <c r="BE65" s="90"/>
      <c r="BG65" s="222"/>
      <c r="BH65" s="220"/>
      <c r="BI65" s="216"/>
      <c r="BJ65" s="217"/>
      <c r="BK65" s="36"/>
      <c r="BL65" s="221"/>
      <c r="BM65" s="218"/>
      <c r="BN65" s="90"/>
      <c r="BP65" s="222"/>
      <c r="BQ65" s="220"/>
      <c r="BR65" s="216"/>
      <c r="BS65" s="217"/>
      <c r="BT65" s="36"/>
      <c r="BU65" s="217"/>
      <c r="BV65" s="218"/>
      <c r="BW65" s="90"/>
      <c r="BY65" s="222"/>
      <c r="BZ65" s="220"/>
      <c r="CA65" s="216"/>
      <c r="CB65" s="217"/>
      <c r="CC65" s="36"/>
      <c r="CD65" s="217"/>
      <c r="CE65" s="218"/>
      <c r="CF65" s="90"/>
      <c r="CH65" s="222"/>
      <c r="CI65" s="220"/>
      <c r="CJ65" s="216"/>
      <c r="CK65" s="217"/>
      <c r="CL65" s="36"/>
      <c r="CM65" s="217"/>
      <c r="CN65" s="218"/>
      <c r="CO65" s="90"/>
      <c r="CQ65" s="222"/>
      <c r="CR65" s="220"/>
      <c r="CS65" s="216"/>
      <c r="CT65" s="217"/>
      <c r="CU65" s="223"/>
      <c r="CV65" s="221"/>
      <c r="CW65" s="224"/>
      <c r="CX65" s="90"/>
      <c r="CZ65" s="222"/>
      <c r="DA65" s="220"/>
      <c r="DB65" s="216"/>
      <c r="DC65" s="217"/>
      <c r="DD65" s="36"/>
      <c r="DE65" s="217"/>
      <c r="DF65" s="218"/>
      <c r="DG65" s="90"/>
      <c r="DI65" s="222"/>
      <c r="DJ65" s="220"/>
      <c r="DK65" s="216"/>
      <c r="DL65" s="217"/>
      <c r="DM65" s="223"/>
      <c r="DN65" s="221"/>
      <c r="DO65" s="224"/>
      <c r="DP65" s="90"/>
      <c r="DR65" s="222"/>
      <c r="DS65" s="220"/>
      <c r="DT65" s="216"/>
      <c r="DU65" s="217"/>
      <c r="DV65" s="36"/>
      <c r="DW65" s="217"/>
      <c r="DX65" s="218"/>
      <c r="DY65" s="90"/>
      <c r="EA65" s="222"/>
      <c r="EB65" s="220"/>
      <c r="EC65" s="216"/>
      <c r="ED65" s="217"/>
      <c r="EE65" s="223"/>
      <c r="EF65" s="221"/>
      <c r="EG65" s="224"/>
      <c r="EH65" s="90"/>
      <c r="EJ65" s="222"/>
      <c r="EK65" s="220"/>
      <c r="EL65" s="216"/>
      <c r="EM65" s="217"/>
      <c r="EN65" s="223"/>
      <c r="EO65" s="221"/>
      <c r="EP65" s="224"/>
      <c r="EQ65" s="90"/>
      <c r="ES65" s="222"/>
      <c r="ET65" s="220"/>
      <c r="EU65" s="216"/>
      <c r="EV65" s="217"/>
      <c r="EW65" s="36"/>
      <c r="EX65" s="217"/>
      <c r="EY65" s="218"/>
      <c r="EZ65" s="90"/>
      <c r="FB65" s="222"/>
      <c r="FC65" s="220"/>
      <c r="FD65" s="216"/>
      <c r="FE65" s="217"/>
      <c r="FF65" s="36"/>
      <c r="FG65" s="217"/>
      <c r="FH65" s="218"/>
      <c r="FI65" s="90"/>
      <c r="FK65" s="222"/>
      <c r="FL65" s="220"/>
      <c r="FM65" s="216"/>
      <c r="FN65" s="217"/>
      <c r="FO65" s="36"/>
      <c r="FP65" s="217"/>
      <c r="FQ65" s="218"/>
      <c r="FR65" s="90"/>
      <c r="FT65" s="222"/>
      <c r="FU65" s="220"/>
      <c r="FV65" s="216"/>
      <c r="FW65" s="217"/>
      <c r="FX65" s="36"/>
      <c r="FY65" s="217"/>
      <c r="FZ65" s="218"/>
      <c r="GA65" s="90"/>
      <c r="GC65" s="222"/>
      <c r="GD65" s="220"/>
      <c r="GE65" s="216"/>
      <c r="GF65" s="217"/>
      <c r="GG65" s="36"/>
      <c r="GH65" s="217"/>
      <c r="GI65" s="218"/>
      <c r="GJ65" s="90"/>
      <c r="GL65" s="222"/>
      <c r="GM65" s="220"/>
      <c r="GN65" s="216"/>
      <c r="GO65" s="217"/>
      <c r="GP65" s="36"/>
      <c r="GQ65" s="217"/>
      <c r="GR65" s="218"/>
      <c r="GS65" s="90"/>
      <c r="GT65" s="166"/>
      <c r="GU65"/>
      <c r="GV65" s="225"/>
      <c r="GW65" s="225"/>
      <c r="GX65" s="226"/>
      <c r="GY65"/>
    </row>
    <row r="66" spans="1:207" ht="16.5" thickTop="1" x14ac:dyDescent="0.25">
      <c r="B66" s="77"/>
      <c r="C66" s="77"/>
      <c r="D66" s="35"/>
      <c r="E66" s="36"/>
      <c r="F66" s="37"/>
      <c r="G66" s="38"/>
      <c r="H66" s="39"/>
      <c r="I66" s="40"/>
      <c r="J66" s="155"/>
      <c r="K66" s="59"/>
      <c r="L66" s="60"/>
      <c r="M66" s="202"/>
      <c r="N66" s="176"/>
      <c r="O66" s="693" t="s">
        <v>30</v>
      </c>
      <c r="P66" s="694"/>
      <c r="Q66" s="694"/>
      <c r="R66" s="418"/>
      <c r="S66" s="418"/>
      <c r="T66" s="697">
        <f>GY63+GU63+W63+T63+R63</f>
        <v>19809395.111999363</v>
      </c>
      <c r="U66" s="698"/>
      <c r="V66" s="167"/>
      <c r="W66" s="89"/>
      <c r="X66" s="215"/>
      <c r="Y66" s="216"/>
      <c r="Z66" s="217"/>
      <c r="AA66" s="36"/>
      <c r="AB66" s="217"/>
      <c r="AC66" s="218"/>
      <c r="AD66" s="90"/>
      <c r="AE66" s="77"/>
      <c r="AF66" s="219"/>
      <c r="AG66" s="220"/>
      <c r="AH66" s="216"/>
      <c r="AI66" s="217"/>
      <c r="AJ66" s="36"/>
      <c r="AK66" s="221"/>
      <c r="AL66" s="218"/>
      <c r="AM66" s="90"/>
      <c r="AO66" s="222"/>
      <c r="AP66" s="220"/>
      <c r="AQ66" s="216"/>
      <c r="AR66" s="217"/>
      <c r="AS66" s="36"/>
      <c r="AT66" s="217"/>
      <c r="AU66" s="218"/>
      <c r="AV66" s="90"/>
      <c r="AX66" s="222"/>
      <c r="AY66" s="220"/>
      <c r="AZ66" s="216"/>
      <c r="BA66" s="217"/>
      <c r="BB66" s="36"/>
      <c r="BC66" s="221"/>
      <c r="BD66" s="218"/>
      <c r="BE66" s="90"/>
      <c r="BG66" s="222"/>
      <c r="BH66" s="220"/>
      <c r="BI66" s="216"/>
      <c r="BJ66" s="217"/>
      <c r="BK66" s="36"/>
      <c r="BL66" s="221"/>
      <c r="BM66" s="218"/>
      <c r="BN66" s="90"/>
      <c r="BP66" s="222"/>
      <c r="BQ66" s="220"/>
      <c r="BR66" s="216"/>
      <c r="BS66" s="217"/>
      <c r="BT66" s="36"/>
      <c r="BU66" s="217"/>
      <c r="BV66" s="218"/>
      <c r="BW66" s="90"/>
      <c r="BY66" s="222"/>
      <c r="BZ66" s="220"/>
      <c r="CA66" s="216"/>
      <c r="CB66" s="217"/>
      <c r="CC66" s="36"/>
      <c r="CD66" s="217"/>
      <c r="CE66" s="218"/>
      <c r="CF66" s="90"/>
      <c r="CH66" s="222"/>
      <c r="CI66" s="220"/>
      <c r="CJ66" s="216"/>
      <c r="CK66" s="217"/>
      <c r="CL66" s="36"/>
      <c r="CM66" s="217"/>
      <c r="CN66" s="218"/>
      <c r="CO66" s="90"/>
      <c r="CQ66" s="222"/>
      <c r="CR66" s="220"/>
      <c r="CS66" s="216"/>
      <c r="CT66" s="217"/>
      <c r="CU66" s="223"/>
      <c r="CV66" s="221"/>
      <c r="CW66" s="224"/>
      <c r="CX66" s="90"/>
      <c r="CZ66" s="222"/>
      <c r="DA66" s="220"/>
      <c r="DB66" s="216"/>
      <c r="DC66" s="217"/>
      <c r="DD66" s="36"/>
      <c r="DE66" s="217"/>
      <c r="DF66" s="218"/>
      <c r="DG66" s="90"/>
      <c r="DI66" s="222"/>
      <c r="DJ66" s="220"/>
      <c r="DK66" s="216"/>
      <c r="DL66" s="217"/>
      <c r="DM66" s="223"/>
      <c r="DN66" s="221"/>
      <c r="DO66" s="224"/>
      <c r="DP66" s="90"/>
      <c r="DR66" s="222"/>
      <c r="DS66" s="220"/>
      <c r="DT66" s="216"/>
      <c r="DU66" s="217"/>
      <c r="DV66" s="36"/>
      <c r="DW66" s="217"/>
      <c r="DX66" s="218"/>
      <c r="DY66" s="90"/>
      <c r="EA66" s="222"/>
      <c r="EB66" s="220"/>
      <c r="EC66" s="216"/>
      <c r="ED66" s="217"/>
      <c r="EE66" s="223"/>
      <c r="EF66" s="221"/>
      <c r="EG66" s="224"/>
      <c r="EH66" s="90"/>
      <c r="EJ66" s="222"/>
      <c r="EK66" s="220"/>
      <c r="EL66" s="216"/>
      <c r="EM66" s="217"/>
      <c r="EN66" s="223"/>
      <c r="EO66" s="221"/>
      <c r="EP66" s="224"/>
      <c r="EQ66" s="90"/>
      <c r="ES66" s="222"/>
      <c r="ET66" s="220"/>
      <c r="EU66" s="216"/>
      <c r="EV66" s="217"/>
      <c r="EW66" s="36"/>
      <c r="EX66" s="217"/>
      <c r="EY66" s="218"/>
      <c r="EZ66" s="90"/>
      <c r="FB66" s="222"/>
      <c r="FC66" s="220"/>
      <c r="FD66" s="216"/>
      <c r="FE66" s="217"/>
      <c r="FF66" s="36"/>
      <c r="FG66" s="217"/>
      <c r="FH66" s="218"/>
      <c r="FI66" s="90"/>
      <c r="FK66" s="222"/>
      <c r="FL66" s="220"/>
      <c r="FM66" s="216"/>
      <c r="FN66" s="217"/>
      <c r="FO66" s="36"/>
      <c r="FP66" s="217"/>
      <c r="FQ66" s="218"/>
      <c r="FR66" s="90"/>
      <c r="FT66" s="222"/>
      <c r="FU66" s="220"/>
      <c r="FV66" s="216"/>
      <c r="FW66" s="217"/>
      <c r="FX66" s="36"/>
      <c r="FY66" s="217"/>
      <c r="FZ66" s="218"/>
      <c r="GA66" s="90"/>
      <c r="GC66" s="222"/>
      <c r="GD66" s="220"/>
      <c r="GE66" s="216"/>
      <c r="GF66" s="217"/>
      <c r="GG66" s="36"/>
      <c r="GH66" s="217"/>
      <c r="GI66" s="218"/>
      <c r="GJ66" s="90"/>
      <c r="GL66" s="222"/>
      <c r="GM66" s="220"/>
      <c r="GN66" s="216"/>
      <c r="GO66" s="217"/>
      <c r="GP66" s="36"/>
      <c r="GQ66" s="217"/>
      <c r="GR66" s="218"/>
      <c r="GS66" s="90"/>
      <c r="GT66" s="166"/>
      <c r="GU66"/>
      <c r="GV66" s="225"/>
      <c r="GW66" s="225"/>
      <c r="GX66" s="226"/>
      <c r="GY66"/>
    </row>
    <row r="67" spans="1:207" ht="16.5" thickBot="1" x14ac:dyDescent="0.3">
      <c r="B67" s="77"/>
      <c r="C67" s="77"/>
      <c r="D67" s="35"/>
      <c r="E67" s="36"/>
      <c r="F67" s="37"/>
      <c r="G67" s="38"/>
      <c r="H67" s="39"/>
      <c r="I67" s="40"/>
      <c r="J67" s="228"/>
      <c r="K67" s="59"/>
      <c r="L67" s="60"/>
      <c r="M67" s="202"/>
      <c r="N67" s="176"/>
      <c r="O67" s="695"/>
      <c r="P67" s="696"/>
      <c r="Q67" s="696"/>
      <c r="R67" s="419"/>
      <c r="S67" s="419"/>
      <c r="T67" s="699"/>
      <c r="U67" s="700"/>
      <c r="V67" s="167"/>
      <c r="W67" s="89"/>
      <c r="X67" s="215"/>
      <c r="Y67" s="216"/>
      <c r="Z67" s="217"/>
      <c r="AA67" s="36"/>
      <c r="AB67" s="217"/>
      <c r="AC67" s="218"/>
      <c r="AD67" s="90"/>
      <c r="AE67" s="77"/>
      <c r="AF67" s="219"/>
      <c r="AG67" s="220"/>
      <c r="AH67" s="216"/>
      <c r="AI67" s="217"/>
      <c r="AJ67" s="36"/>
      <c r="AK67" s="221"/>
      <c r="AL67" s="218"/>
      <c r="AM67" s="90"/>
      <c r="AO67" s="222"/>
      <c r="AP67" s="220"/>
      <c r="AQ67" s="216"/>
      <c r="AR67" s="217"/>
      <c r="AS67" s="36"/>
      <c r="AT67" s="217"/>
      <c r="AU67" s="218"/>
      <c r="AV67" s="90"/>
      <c r="AX67" s="222"/>
      <c r="AY67" s="220"/>
      <c r="AZ67" s="216"/>
      <c r="BA67" s="217"/>
      <c r="BB67" s="36"/>
      <c r="BC67" s="221"/>
      <c r="BD67" s="218"/>
      <c r="BE67" s="90"/>
      <c r="BG67" s="222"/>
      <c r="BH67" s="220"/>
      <c r="BI67" s="216"/>
      <c r="BJ67" s="217"/>
      <c r="BK67" s="36"/>
      <c r="BL67" s="221"/>
      <c r="BM67" s="218"/>
      <c r="BN67" s="90"/>
      <c r="BP67" s="222"/>
      <c r="BQ67" s="220"/>
      <c r="BR67" s="216"/>
      <c r="BS67" s="217"/>
      <c r="BT67" s="36"/>
      <c r="BU67" s="217"/>
      <c r="BV67" s="218"/>
      <c r="BW67" s="90"/>
      <c r="BY67" s="222"/>
      <c r="BZ67" s="220"/>
      <c r="CA67" s="216"/>
      <c r="CB67" s="217"/>
      <c r="CC67" s="36"/>
      <c r="CD67" s="217"/>
      <c r="CE67" s="218"/>
      <c r="CF67" s="90"/>
      <c r="CH67" s="222"/>
      <c r="CI67" s="220"/>
      <c r="CJ67" s="216"/>
      <c r="CK67" s="217"/>
      <c r="CL67" s="36"/>
      <c r="CM67" s="217"/>
      <c r="CN67" s="218"/>
      <c r="CO67" s="90"/>
      <c r="CQ67" s="222"/>
      <c r="CR67" s="220"/>
      <c r="CS67" s="216"/>
      <c r="CT67" s="217"/>
      <c r="CU67" s="223"/>
      <c r="CV67" s="221"/>
      <c r="CW67" s="224"/>
      <c r="CX67" s="90"/>
      <c r="CZ67" s="222"/>
      <c r="DA67" s="220"/>
      <c r="DB67" s="216"/>
      <c r="DC67" s="217"/>
      <c r="DD67" s="36"/>
      <c r="DE67" s="217"/>
      <c r="DF67" s="218"/>
      <c r="DG67" s="90"/>
      <c r="DI67" s="222"/>
      <c r="DJ67" s="220"/>
      <c r="DK67" s="216"/>
      <c r="DL67" s="217"/>
      <c r="DM67" s="223"/>
      <c r="DN67" s="221"/>
      <c r="DO67" s="224"/>
      <c r="DP67" s="90"/>
      <c r="DR67" s="222"/>
      <c r="DS67" s="220"/>
      <c r="DT67" s="216"/>
      <c r="DU67" s="217"/>
      <c r="DV67" s="36"/>
      <c r="DW67" s="217"/>
      <c r="DX67" s="218"/>
      <c r="DY67" s="90"/>
      <c r="EA67" s="222"/>
      <c r="EB67" s="220"/>
      <c r="EC67" s="216"/>
      <c r="ED67" s="217"/>
      <c r="EE67" s="223"/>
      <c r="EF67" s="221"/>
      <c r="EG67" s="224"/>
      <c r="EH67" s="90"/>
      <c r="EJ67" s="222"/>
      <c r="EK67" s="220"/>
      <c r="EL67" s="216"/>
      <c r="EM67" s="217"/>
      <c r="EN67" s="223"/>
      <c r="EO67" s="221"/>
      <c r="EP67" s="224"/>
      <c r="EQ67" s="90"/>
      <c r="ES67" s="222"/>
      <c r="ET67" s="220"/>
      <c r="EU67" s="216"/>
      <c r="EV67" s="217"/>
      <c r="EW67" s="36"/>
      <c r="EX67" s="217"/>
      <c r="EY67" s="218"/>
      <c r="EZ67" s="90"/>
      <c r="FB67" s="222"/>
      <c r="FC67" s="220"/>
      <c r="FD67" s="216"/>
      <c r="FE67" s="217"/>
      <c r="FF67" s="36"/>
      <c r="FG67" s="217"/>
      <c r="FH67" s="218"/>
      <c r="FI67" s="90"/>
      <c r="FK67" s="222"/>
      <c r="FL67" s="220"/>
      <c r="FM67" s="216"/>
      <c r="FN67" s="217"/>
      <c r="FO67" s="36"/>
      <c r="FP67" s="217"/>
      <c r="FQ67" s="218"/>
      <c r="FR67" s="90"/>
      <c r="FT67" s="222"/>
      <c r="FU67" s="220"/>
      <c r="FV67" s="216"/>
      <c r="FW67" s="217"/>
      <c r="FX67" s="36"/>
      <c r="FY67" s="217"/>
      <c r="FZ67" s="218"/>
      <c r="GA67" s="90"/>
      <c r="GC67" s="222"/>
      <c r="GD67" s="220"/>
      <c r="GE67" s="216"/>
      <c r="GF67" s="217"/>
      <c r="GG67" s="36"/>
      <c r="GH67" s="217"/>
      <c r="GI67" s="218"/>
      <c r="GJ67" s="90"/>
      <c r="GL67" s="222"/>
      <c r="GM67" s="220"/>
      <c r="GN67" s="216"/>
      <c r="GO67" s="217"/>
      <c r="GP67" s="36"/>
      <c r="GQ67" s="217"/>
      <c r="GR67" s="218"/>
      <c r="GS67" s="90"/>
      <c r="GT67" s="166"/>
      <c r="GU67"/>
      <c r="GV67" s="225"/>
      <c r="GW67" s="225"/>
      <c r="GX67" s="226"/>
      <c r="GY67"/>
    </row>
    <row r="68" spans="1:207" ht="16.5" thickTop="1" x14ac:dyDescent="0.25">
      <c r="B68" s="77"/>
      <c r="C68" s="77"/>
      <c r="D68" s="35"/>
      <c r="E68" s="36"/>
      <c r="F68" s="37"/>
      <c r="G68" s="38"/>
      <c r="H68" s="39"/>
      <c r="I68" s="40"/>
      <c r="J68" s="228"/>
      <c r="K68" s="59"/>
      <c r="L68" s="60"/>
      <c r="M68" s="202"/>
      <c r="N68" s="176"/>
      <c r="O68" s="212"/>
      <c r="P68" s="213"/>
      <c r="Q68" s="214"/>
      <c r="R68" s="214"/>
      <c r="S68" s="214"/>
      <c r="T68" s="195"/>
      <c r="U68" s="362"/>
      <c r="V68" s="167"/>
      <c r="W68" s="89"/>
      <c r="X68" s="215"/>
      <c r="Y68" s="216"/>
      <c r="Z68" s="217"/>
      <c r="AA68" s="36"/>
      <c r="AB68" s="217"/>
      <c r="AC68" s="218"/>
      <c r="AD68" s="90"/>
      <c r="AE68" s="77"/>
      <c r="AF68" s="219"/>
      <c r="AG68" s="220"/>
      <c r="AH68" s="216"/>
      <c r="AI68" s="217"/>
      <c r="AJ68" s="36"/>
      <c r="AK68" s="221"/>
      <c r="AL68" s="218"/>
      <c r="AM68" s="90"/>
      <c r="AO68" s="222"/>
      <c r="AP68" s="220"/>
      <c r="AQ68" s="216"/>
      <c r="AR68" s="217"/>
      <c r="AS68" s="36"/>
      <c r="AT68" s="217"/>
      <c r="AU68" s="218"/>
      <c r="AV68" s="90"/>
      <c r="AX68" s="222"/>
      <c r="AY68" s="220"/>
      <c r="AZ68" s="216"/>
      <c r="BA68" s="217"/>
      <c r="BB68" s="36"/>
      <c r="BC68" s="221"/>
      <c r="BD68" s="218"/>
      <c r="BE68" s="90"/>
      <c r="BG68" s="222"/>
      <c r="BH68" s="220"/>
      <c r="BI68" s="216"/>
      <c r="BJ68" s="217"/>
      <c r="BK68" s="36"/>
      <c r="BL68" s="221"/>
      <c r="BM68" s="218"/>
      <c r="BN68" s="90"/>
      <c r="BP68" s="222"/>
      <c r="BQ68" s="220"/>
      <c r="BR68" s="216"/>
      <c r="BS68" s="217"/>
      <c r="BT68" s="36"/>
      <c r="BU68" s="217"/>
      <c r="BV68" s="218"/>
      <c r="BW68" s="90"/>
      <c r="BY68" s="222"/>
      <c r="BZ68" s="220"/>
      <c r="CA68" s="216"/>
      <c r="CB68" s="217"/>
      <c r="CC68" s="36"/>
      <c r="CD68" s="217"/>
      <c r="CE68" s="218"/>
      <c r="CF68" s="90"/>
      <c r="CH68" s="222"/>
      <c r="CI68" s="220"/>
      <c r="CJ68" s="216"/>
      <c r="CK68" s="217"/>
      <c r="CL68" s="36"/>
      <c r="CM68" s="217"/>
      <c r="CN68" s="218"/>
      <c r="CO68" s="90"/>
      <c r="CQ68" s="222"/>
      <c r="CR68" s="220"/>
      <c r="CS68" s="216"/>
      <c r="CT68" s="217"/>
      <c r="CU68" s="223"/>
      <c r="CV68" s="221"/>
      <c r="CW68" s="224"/>
      <c r="CX68" s="90"/>
      <c r="CZ68" s="222"/>
      <c r="DA68" s="220"/>
      <c r="DB68" s="216"/>
      <c r="DC68" s="217"/>
      <c r="DD68" s="36"/>
      <c r="DE68" s="217"/>
      <c r="DF68" s="218"/>
      <c r="DG68" s="90"/>
      <c r="DI68" s="222"/>
      <c r="DJ68" s="220"/>
      <c r="DK68" s="216"/>
      <c r="DL68" s="217"/>
      <c r="DM68" s="223"/>
      <c r="DN68" s="221"/>
      <c r="DO68" s="224"/>
      <c r="DP68" s="90"/>
      <c r="DR68" s="222"/>
      <c r="DS68" s="220"/>
      <c r="DT68" s="216"/>
      <c r="DU68" s="217"/>
      <c r="DV68" s="36"/>
      <c r="DW68" s="217"/>
      <c r="DX68" s="218"/>
      <c r="DY68" s="90"/>
      <c r="EA68" s="222"/>
      <c r="EB68" s="220"/>
      <c r="EC68" s="216"/>
      <c r="ED68" s="217"/>
      <c r="EE68" s="223"/>
      <c r="EF68" s="221"/>
      <c r="EG68" s="224"/>
      <c r="EH68" s="90"/>
      <c r="EJ68" s="222"/>
      <c r="EK68" s="220"/>
      <c r="EL68" s="216"/>
      <c r="EM68" s="217"/>
      <c r="EN68" s="223"/>
      <c r="EO68" s="221"/>
      <c r="EP68" s="224"/>
      <c r="EQ68" s="90"/>
      <c r="ES68" s="222"/>
      <c r="ET68" s="220"/>
      <c r="EU68" s="216"/>
      <c r="EV68" s="217"/>
      <c r="EW68" s="36"/>
      <c r="EX68" s="217"/>
      <c r="EY68" s="218"/>
      <c r="EZ68" s="90"/>
      <c r="FB68" s="222"/>
      <c r="FC68" s="220"/>
      <c r="FD68" s="216"/>
      <c r="FE68" s="217"/>
      <c r="FF68" s="36"/>
      <c r="FG68" s="217"/>
      <c r="FH68" s="218"/>
      <c r="FI68" s="90"/>
      <c r="FK68" s="222"/>
      <c r="FL68" s="220"/>
      <c r="FM68" s="216"/>
      <c r="FN68" s="217"/>
      <c r="FO68" s="36"/>
      <c r="FP68" s="217"/>
      <c r="FQ68" s="218"/>
      <c r="FR68" s="90"/>
      <c r="FT68" s="222"/>
      <c r="FU68" s="220"/>
      <c r="FV68" s="216"/>
      <c r="FW68" s="217"/>
      <c r="FX68" s="36"/>
      <c r="FY68" s="217"/>
      <c r="FZ68" s="218"/>
      <c r="GA68" s="90"/>
      <c r="GC68" s="222"/>
      <c r="GD68" s="220"/>
      <c r="GE68" s="216"/>
      <c r="GF68" s="217"/>
      <c r="GG68" s="36"/>
      <c r="GH68" s="217"/>
      <c r="GI68" s="218"/>
      <c r="GJ68" s="90"/>
      <c r="GL68" s="222"/>
      <c r="GM68" s="220"/>
      <c r="GN68" s="216"/>
      <c r="GO68" s="217"/>
      <c r="GP68" s="36"/>
      <c r="GQ68" s="217"/>
      <c r="GR68" s="218"/>
      <c r="GS68" s="90"/>
      <c r="GT68" s="166"/>
      <c r="GU68"/>
      <c r="GV68" s="225"/>
      <c r="GW68" s="225"/>
      <c r="GX68" s="226"/>
      <c r="GY68"/>
    </row>
    <row r="69" spans="1:207" x14ac:dyDescent="0.25">
      <c r="B69" s="77"/>
      <c r="C69" s="77"/>
      <c r="D69" s="35"/>
      <c r="E69" s="36"/>
      <c r="F69" s="37"/>
      <c r="G69" s="38"/>
      <c r="H69" s="39"/>
      <c r="I69" s="40"/>
      <c r="J69" s="155"/>
      <c r="K69" s="59"/>
      <c r="L69" s="60"/>
      <c r="M69" s="202"/>
      <c r="N69" s="176"/>
      <c r="O69" s="212"/>
      <c r="P69" s="213"/>
      <c r="Q69" s="214"/>
      <c r="R69" s="214"/>
      <c r="S69" s="214"/>
      <c r="T69" s="195"/>
      <c r="U69" s="362"/>
      <c r="V69" s="167"/>
      <c r="W69" s="89"/>
      <c r="X69" s="215"/>
      <c r="Y69" s="216"/>
      <c r="Z69" s="217"/>
      <c r="AA69" s="36"/>
      <c r="AB69" s="217"/>
      <c r="AC69" s="218"/>
      <c r="AD69" s="90"/>
      <c r="AE69" s="77"/>
      <c r="AF69" s="219"/>
      <c r="AG69" s="220"/>
      <c r="AH69" s="216"/>
      <c r="AI69" s="217"/>
      <c r="AJ69" s="36"/>
      <c r="AK69" s="221"/>
      <c r="AL69" s="218"/>
      <c r="AM69" s="90"/>
      <c r="AO69" s="222"/>
      <c r="AP69" s="220"/>
      <c r="AQ69" s="216"/>
      <c r="AR69" s="217"/>
      <c r="AS69" s="36"/>
      <c r="AT69" s="217"/>
      <c r="AU69" s="218"/>
      <c r="AV69" s="90"/>
      <c r="AX69" s="222"/>
      <c r="AY69" s="220"/>
      <c r="AZ69" s="216"/>
      <c r="BA69" s="217"/>
      <c r="BB69" s="36"/>
      <c r="BC69" s="221"/>
      <c r="BD69" s="218"/>
      <c r="BE69" s="90"/>
      <c r="BG69" s="222"/>
      <c r="BH69" s="220"/>
      <c r="BI69" s="216"/>
      <c r="BJ69" s="217"/>
      <c r="BK69" s="36"/>
      <c r="BL69" s="221"/>
      <c r="BM69" s="218"/>
      <c r="BN69" s="90"/>
      <c r="BP69" s="222"/>
      <c r="BQ69" s="220"/>
      <c r="BR69" s="216"/>
      <c r="BS69" s="217"/>
      <c r="BT69" s="36"/>
      <c r="BU69" s="217"/>
      <c r="BV69" s="218"/>
      <c r="BW69" s="90"/>
      <c r="BY69" s="222"/>
      <c r="BZ69" s="220"/>
      <c r="CA69" s="216"/>
      <c r="CB69" s="217"/>
      <c r="CC69" s="36"/>
      <c r="CD69" s="217"/>
      <c r="CE69" s="218"/>
      <c r="CF69" s="90"/>
      <c r="CH69" s="222"/>
      <c r="CI69" s="220"/>
      <c r="CJ69" s="216"/>
      <c r="CK69" s="217"/>
      <c r="CL69" s="36"/>
      <c r="CM69" s="217"/>
      <c r="CN69" s="218"/>
      <c r="CO69" s="90"/>
      <c r="CQ69" s="222"/>
      <c r="CR69" s="220"/>
      <c r="CS69" s="216"/>
      <c r="CT69" s="217"/>
      <c r="CU69" s="223"/>
      <c r="CV69" s="221"/>
      <c r="CW69" s="224"/>
      <c r="CX69" s="90"/>
      <c r="CZ69" s="222"/>
      <c r="DA69" s="220"/>
      <c r="DB69" s="216"/>
      <c r="DC69" s="217"/>
      <c r="DD69" s="36"/>
      <c r="DE69" s="217"/>
      <c r="DF69" s="218"/>
      <c r="DG69" s="90"/>
      <c r="DI69" s="222"/>
      <c r="DJ69" s="220"/>
      <c r="DK69" s="216"/>
      <c r="DL69" s="217"/>
      <c r="DM69" s="223"/>
      <c r="DN69" s="221"/>
      <c r="DO69" s="224"/>
      <c r="DP69" s="90"/>
      <c r="DR69" s="222"/>
      <c r="DS69" s="220"/>
      <c r="DT69" s="216"/>
      <c r="DU69" s="217"/>
      <c r="DV69" s="36"/>
      <c r="DW69" s="217"/>
      <c r="DX69" s="218"/>
      <c r="DY69" s="90"/>
      <c r="EA69" s="222"/>
      <c r="EB69" s="220"/>
      <c r="EC69" s="216"/>
      <c r="ED69" s="217"/>
      <c r="EE69" s="223"/>
      <c r="EF69" s="221"/>
      <c r="EG69" s="224"/>
      <c r="EH69" s="90"/>
      <c r="EJ69" s="222"/>
      <c r="EK69" s="220"/>
      <c r="EL69" s="216"/>
      <c r="EM69" s="217"/>
      <c r="EN69" s="223"/>
      <c r="EO69" s="221"/>
      <c r="EP69" s="224"/>
      <c r="EQ69" s="90"/>
      <c r="ES69" s="222"/>
      <c r="ET69" s="220"/>
      <c r="EU69" s="216"/>
      <c r="EV69" s="217"/>
      <c r="EW69" s="36"/>
      <c r="EX69" s="217"/>
      <c r="EY69" s="218"/>
      <c r="EZ69" s="90"/>
      <c r="FB69" s="222"/>
      <c r="FC69" s="220"/>
      <c r="FD69" s="216"/>
      <c r="FE69" s="217"/>
      <c r="FF69" s="36"/>
      <c r="FG69" s="217"/>
      <c r="FH69" s="218"/>
      <c r="FI69" s="90"/>
      <c r="FK69" s="222"/>
      <c r="FL69" s="220"/>
      <c r="FM69" s="216"/>
      <c r="FN69" s="217"/>
      <c r="FO69" s="36"/>
      <c r="FP69" s="217"/>
      <c r="FQ69" s="218"/>
      <c r="FR69" s="90"/>
      <c r="FT69" s="222"/>
      <c r="FU69" s="220"/>
      <c r="FV69" s="216"/>
      <c r="FW69" s="217"/>
      <c r="FX69" s="36"/>
      <c r="FY69" s="217"/>
      <c r="FZ69" s="218"/>
      <c r="GA69" s="90"/>
      <c r="GC69" s="222"/>
      <c r="GD69" s="220"/>
      <c r="GE69" s="216"/>
      <c r="GF69" s="217"/>
      <c r="GG69" s="36"/>
      <c r="GH69" s="217"/>
      <c r="GI69" s="218"/>
      <c r="GJ69" s="90"/>
      <c r="GL69" s="222"/>
      <c r="GM69" s="220"/>
      <c r="GN69" s="216"/>
      <c r="GO69" s="217"/>
      <c r="GP69" s="36"/>
      <c r="GQ69" s="217"/>
      <c r="GR69" s="218"/>
      <c r="GS69" s="90"/>
      <c r="GT69" s="166"/>
      <c r="GU69"/>
      <c r="GV69" s="225"/>
      <c r="GW69" s="225"/>
      <c r="GX69" s="226"/>
      <c r="GY69"/>
    </row>
    <row r="70" spans="1:207" x14ac:dyDescent="0.25">
      <c r="A70" s="1">
        <v>25</v>
      </c>
      <c r="B70" s="77" t="e">
        <f>#REF!</f>
        <v>#REF!</v>
      </c>
      <c r="C70" s="77" t="e">
        <f>#REF!</f>
        <v>#REF!</v>
      </c>
      <c r="D70" s="35" t="e">
        <f>#REF!</f>
        <v>#REF!</v>
      </c>
      <c r="E70" s="36" t="e">
        <f>#REF!</f>
        <v>#REF!</v>
      </c>
      <c r="F70" s="37" t="e">
        <f>#REF!</f>
        <v>#REF!</v>
      </c>
      <c r="G70" s="38" t="e">
        <f>#REF!</f>
        <v>#REF!</v>
      </c>
      <c r="H70" s="39" t="e">
        <f>#REF!</f>
        <v>#REF!</v>
      </c>
      <c r="I70" s="40" t="e">
        <f>#REF!</f>
        <v>#REF!</v>
      </c>
      <c r="J70" s="155"/>
      <c r="K70" s="59"/>
      <c r="L70" s="60"/>
      <c r="M70" s="202"/>
      <c r="N70" s="176"/>
      <c r="O70" s="212"/>
      <c r="P70" s="230"/>
      <c r="Q70" s="214"/>
      <c r="R70" s="214"/>
      <c r="S70" s="214"/>
      <c r="T70" s="195"/>
      <c r="U70" s="363"/>
      <c r="V70" s="167"/>
      <c r="W70" s="89"/>
      <c r="X70" s="215"/>
      <c r="Y70" s="216"/>
      <c r="Z70" s="217"/>
      <c r="AA70" s="184"/>
      <c r="AB70" s="183"/>
      <c r="AC70" s="185"/>
      <c r="AD70" s="186"/>
      <c r="AE70" s="77"/>
      <c r="AF70" s="219"/>
      <c r="AG70" s="220"/>
      <c r="AH70" s="216"/>
      <c r="AI70" s="217"/>
      <c r="AJ70" s="223"/>
      <c r="AK70" s="221"/>
      <c r="AL70" s="224"/>
      <c r="AM70" s="90"/>
      <c r="AO70" s="222"/>
      <c r="AP70" s="220"/>
      <c r="AQ70" s="216">
        <v>21</v>
      </c>
      <c r="AR70" s="217"/>
      <c r="AS70" s="223"/>
      <c r="AT70" s="217"/>
      <c r="AU70" s="224"/>
      <c r="AV70" s="90"/>
      <c r="AX70" s="222"/>
      <c r="AY70" s="220"/>
      <c r="AZ70" s="216">
        <v>21</v>
      </c>
      <c r="BA70" s="217"/>
      <c r="BB70" s="223"/>
      <c r="BC70" s="221"/>
      <c r="BD70" s="224"/>
      <c r="BE70" s="90"/>
      <c r="BG70" s="222"/>
      <c r="BH70" s="220"/>
      <c r="BI70" s="216"/>
      <c r="BJ70" s="217"/>
      <c r="BK70" s="223"/>
      <c r="BL70" s="221"/>
      <c r="BM70" s="224"/>
      <c r="BN70" s="90"/>
      <c r="BP70" s="222"/>
      <c r="BQ70" s="220"/>
      <c r="BR70" s="216"/>
      <c r="BS70" s="217"/>
      <c r="BT70" s="36"/>
      <c r="BU70" s="217"/>
      <c r="BV70" s="218"/>
      <c r="BW70" s="90"/>
      <c r="BY70" s="222"/>
      <c r="BZ70" s="220"/>
      <c r="CA70" s="216"/>
      <c r="CB70" s="217"/>
      <c r="CC70" s="36"/>
      <c r="CD70" s="217"/>
      <c r="CE70" s="218"/>
      <c r="CF70" s="90"/>
      <c r="CH70" s="222"/>
      <c r="CI70" s="220"/>
      <c r="CJ70" s="216">
        <v>21</v>
      </c>
      <c r="CK70" s="217"/>
      <c r="CL70" s="36"/>
      <c r="CM70" s="217"/>
      <c r="CN70" s="218"/>
      <c r="CO70" s="90"/>
      <c r="CQ70" s="222"/>
      <c r="CR70" s="220"/>
      <c r="CS70" s="216"/>
      <c r="CT70" s="217"/>
      <c r="CU70" s="223"/>
      <c r="CV70" s="221"/>
      <c r="CW70" s="224"/>
      <c r="CX70" s="90"/>
      <c r="CZ70" s="222"/>
      <c r="DA70" s="220"/>
      <c r="DB70" s="216">
        <v>21</v>
      </c>
      <c r="DC70" s="217"/>
      <c r="DD70" s="36"/>
      <c r="DE70" s="217"/>
      <c r="DF70" s="218"/>
      <c r="DG70" s="90"/>
      <c r="DI70" s="222"/>
      <c r="DJ70" s="220"/>
      <c r="DK70" s="216"/>
      <c r="DL70" s="217"/>
      <c r="DM70" s="223"/>
      <c r="DN70" s="221"/>
      <c r="DO70" s="224"/>
      <c r="DP70" s="90"/>
      <c r="DR70" s="222"/>
      <c r="DS70" s="220"/>
      <c r="DT70" s="216"/>
      <c r="DU70" s="217"/>
      <c r="DV70" s="36"/>
      <c r="DW70" s="217"/>
      <c r="DX70" s="218"/>
      <c r="DY70" s="90"/>
      <c r="EA70" s="222"/>
      <c r="EB70" s="220"/>
      <c r="EC70" s="216">
        <v>21</v>
      </c>
      <c r="ED70" s="217"/>
      <c r="EE70" s="223"/>
      <c r="EF70" s="221"/>
      <c r="EG70" s="224"/>
      <c r="EH70" s="90"/>
      <c r="EJ70" s="222"/>
      <c r="EK70" s="220"/>
      <c r="EL70" s="216">
        <v>21</v>
      </c>
      <c r="EM70" s="217"/>
      <c r="EN70" s="223"/>
      <c r="EO70" s="221"/>
      <c r="EP70" s="224"/>
      <c r="EQ70" s="90"/>
      <c r="ES70" s="222"/>
      <c r="ET70" s="220"/>
      <c r="EU70" s="216">
        <v>21</v>
      </c>
      <c r="EV70" s="217"/>
      <c r="EW70" s="36"/>
      <c r="EX70" s="217"/>
      <c r="EY70" s="218"/>
      <c r="EZ70" s="90"/>
      <c r="FB70" s="222"/>
      <c r="FC70" s="220"/>
      <c r="FD70" s="216">
        <v>21</v>
      </c>
      <c r="FE70" s="217"/>
      <c r="FF70" s="36"/>
      <c r="FG70" s="217"/>
      <c r="FH70" s="218"/>
      <c r="FI70" s="90"/>
      <c r="FK70" s="222"/>
      <c r="FL70" s="220"/>
      <c r="FM70" s="216">
        <v>21</v>
      </c>
      <c r="FN70" s="217"/>
      <c r="FO70" s="36"/>
      <c r="FP70" s="217"/>
      <c r="FQ70" s="218"/>
      <c r="FR70" s="90"/>
      <c r="FT70" s="222"/>
      <c r="FU70" s="220"/>
      <c r="FV70" s="216">
        <v>21</v>
      </c>
      <c r="FW70" s="217"/>
      <c r="FX70" s="36"/>
      <c r="FY70" s="217"/>
      <c r="FZ70" s="218"/>
      <c r="GA70" s="90"/>
      <c r="GC70" s="222"/>
      <c r="GD70" s="220"/>
      <c r="GE70" s="216">
        <v>21</v>
      </c>
      <c r="GF70" s="217"/>
      <c r="GG70" s="36"/>
      <c r="GH70" s="217"/>
      <c r="GI70" s="218"/>
      <c r="GJ70" s="90"/>
      <c r="GL70" s="222"/>
      <c r="GM70" s="220"/>
      <c r="GN70" s="216">
        <v>21</v>
      </c>
      <c r="GO70" s="217"/>
      <c r="GP70" s="36"/>
      <c r="GQ70" s="217"/>
      <c r="GR70" s="218"/>
      <c r="GS70" s="90"/>
      <c r="GT70" s="166"/>
      <c r="GU70"/>
      <c r="GV70" s="225"/>
      <c r="GW70" s="225"/>
      <c r="GX70" s="226"/>
      <c r="GY70"/>
    </row>
    <row r="71" spans="1:207" x14ac:dyDescent="0.25">
      <c r="A71" s="1">
        <v>26</v>
      </c>
      <c r="B71" s="77" t="e">
        <f>#REF!</f>
        <v>#REF!</v>
      </c>
      <c r="C71" s="77" t="e">
        <f>#REF!</f>
        <v>#REF!</v>
      </c>
      <c r="D71" s="35" t="e">
        <f>#REF!</f>
        <v>#REF!</v>
      </c>
      <c r="E71" s="36" t="e">
        <f>#REF!</f>
        <v>#REF!</v>
      </c>
      <c r="F71" s="37" t="e">
        <f>#REF!</f>
        <v>#REF!</v>
      </c>
      <c r="G71" s="38" t="e">
        <f>#REF!</f>
        <v>#REF!</v>
      </c>
      <c r="H71" s="39" t="e">
        <f>#REF!</f>
        <v>#REF!</v>
      </c>
      <c r="I71" s="40" t="e">
        <f>#REF!</f>
        <v>#REF!</v>
      </c>
      <c r="J71" s="228"/>
      <c r="K71" s="59"/>
      <c r="L71" s="60"/>
      <c r="M71" s="202"/>
      <c r="N71" s="176"/>
      <c r="O71" s="62"/>
      <c r="P71" s="169"/>
      <c r="Q71" s="420"/>
      <c r="R71" s="420"/>
      <c r="S71" s="420"/>
      <c r="T71" s="195"/>
      <c r="U71" s="364"/>
      <c r="V71" s="167"/>
      <c r="W71" s="89"/>
      <c r="X71" s="215"/>
      <c r="Y71" s="216"/>
      <c r="Z71" s="217"/>
      <c r="AA71" s="36"/>
      <c r="AB71" s="217"/>
      <c r="AC71" s="218"/>
      <c r="AD71" s="90"/>
      <c r="AE71" s="77"/>
      <c r="AF71" s="219"/>
      <c r="AG71" s="220"/>
      <c r="AH71" s="216"/>
      <c r="AI71" s="217"/>
      <c r="AJ71" s="223"/>
      <c r="AK71" s="221"/>
      <c r="AL71" s="224"/>
      <c r="AM71" s="90"/>
      <c r="AO71" s="222"/>
      <c r="AP71" s="220"/>
      <c r="AQ71" s="216">
        <v>22</v>
      </c>
      <c r="AR71" s="221"/>
      <c r="AS71" s="223"/>
      <c r="AT71" s="217"/>
      <c r="AU71" s="224"/>
      <c r="AV71" s="90"/>
      <c r="AX71" s="222"/>
      <c r="AY71" s="220"/>
      <c r="AZ71" s="216">
        <v>22</v>
      </c>
      <c r="BA71" s="217"/>
      <c r="BB71" s="223"/>
      <c r="BC71" s="221"/>
      <c r="BD71" s="224"/>
      <c r="BE71" s="90"/>
      <c r="BG71" s="222"/>
      <c r="BH71" s="220"/>
      <c r="BI71" s="216"/>
      <c r="BJ71" s="217"/>
      <c r="BK71" s="223"/>
      <c r="BL71" s="221"/>
      <c r="BM71" s="224"/>
      <c r="BN71" s="90"/>
      <c r="BP71" s="222"/>
      <c r="BQ71" s="220"/>
      <c r="BR71" s="216"/>
      <c r="BS71" s="217"/>
      <c r="BT71" s="36"/>
      <c r="BU71" s="217"/>
      <c r="BV71" s="218"/>
      <c r="BW71" s="90"/>
      <c r="BY71" s="222"/>
      <c r="BZ71" s="220"/>
      <c r="CA71" s="216"/>
      <c r="CB71" s="217"/>
      <c r="CC71" s="36"/>
      <c r="CD71" s="217"/>
      <c r="CE71" s="218"/>
      <c r="CF71" s="90"/>
      <c r="CH71" s="222"/>
      <c r="CI71" s="220"/>
      <c r="CJ71" s="216">
        <v>22</v>
      </c>
      <c r="CK71" s="217"/>
      <c r="CL71" s="36"/>
      <c r="CM71" s="217"/>
      <c r="CN71" s="218"/>
      <c r="CO71" s="90"/>
      <c r="CQ71" s="222"/>
      <c r="CR71" s="220"/>
      <c r="CS71" s="216"/>
      <c r="CT71" s="217"/>
      <c r="CU71" s="223"/>
      <c r="CV71" s="221"/>
      <c r="CW71" s="224"/>
      <c r="CX71" s="90"/>
      <c r="CZ71" s="222"/>
      <c r="DA71" s="220"/>
      <c r="DB71" s="216">
        <v>22</v>
      </c>
      <c r="DC71" s="217"/>
      <c r="DD71" s="223"/>
      <c r="DE71" s="221"/>
      <c r="DF71" s="224"/>
      <c r="DG71" s="90"/>
      <c r="DI71" s="222"/>
      <c r="DJ71" s="220"/>
      <c r="DK71" s="216"/>
      <c r="DL71" s="217">
        <v>0</v>
      </c>
      <c r="DM71" s="223"/>
      <c r="DN71" s="221"/>
      <c r="DO71" s="224"/>
      <c r="DP71" s="90"/>
      <c r="DR71" s="222"/>
      <c r="DS71" s="220"/>
      <c r="DT71" s="216"/>
      <c r="DU71" s="217"/>
      <c r="DV71" s="36"/>
      <c r="DW71" s="217"/>
      <c r="DX71" s="218"/>
      <c r="DY71" s="90"/>
      <c r="EA71" s="222"/>
      <c r="EB71" s="220"/>
      <c r="EC71" s="216">
        <v>22</v>
      </c>
      <c r="ED71" s="217"/>
      <c r="EE71" s="223"/>
      <c r="EF71" s="221"/>
      <c r="EG71" s="224"/>
      <c r="EH71" s="90"/>
      <c r="EJ71" s="222"/>
      <c r="EK71" s="220"/>
      <c r="EL71" s="216">
        <v>22</v>
      </c>
      <c r="EM71" s="217"/>
      <c r="EN71" s="223"/>
      <c r="EO71" s="221"/>
      <c r="EP71" s="224"/>
      <c r="EQ71" s="90"/>
      <c r="ES71" s="222"/>
      <c r="ET71" s="220"/>
      <c r="EU71" s="216">
        <v>22</v>
      </c>
      <c r="EV71" s="217"/>
      <c r="EW71" s="36"/>
      <c r="EX71" s="217"/>
      <c r="EY71" s="218"/>
      <c r="EZ71" s="90"/>
      <c r="FB71" s="222"/>
      <c r="FC71" s="220"/>
      <c r="FD71" s="216">
        <v>22</v>
      </c>
      <c r="FE71" s="217"/>
      <c r="FF71" s="36"/>
      <c r="FG71" s="217"/>
      <c r="FH71" s="218"/>
      <c r="FI71" s="90"/>
      <c r="FK71" s="222"/>
      <c r="FL71" s="220"/>
      <c r="FM71" s="216">
        <v>22</v>
      </c>
      <c r="FN71" s="217"/>
      <c r="FO71" s="36"/>
      <c r="FP71" s="217"/>
      <c r="FQ71" s="218"/>
      <c r="FR71" s="90"/>
      <c r="FT71" s="222"/>
      <c r="FU71" s="220"/>
      <c r="FV71" s="216">
        <v>22</v>
      </c>
      <c r="FW71" s="217"/>
      <c r="FX71" s="36"/>
      <c r="FY71" s="217"/>
      <c r="FZ71" s="218"/>
      <c r="GA71" s="90"/>
      <c r="GC71" s="222"/>
      <c r="GD71" s="220"/>
      <c r="GE71" s="216">
        <v>22</v>
      </c>
      <c r="GF71" s="217"/>
      <c r="GG71" s="36"/>
      <c r="GH71" s="217"/>
      <c r="GI71" s="218"/>
      <c r="GJ71" s="90"/>
      <c r="GL71" s="222"/>
      <c r="GM71" s="220"/>
      <c r="GN71" s="216">
        <v>22</v>
      </c>
      <c r="GO71" s="217"/>
      <c r="GP71" s="36"/>
      <c r="GQ71" s="217"/>
      <c r="GR71" s="218"/>
      <c r="GS71" s="90"/>
      <c r="GT71" s="166"/>
      <c r="GU71"/>
      <c r="GV71" s="225"/>
      <c r="GW71" s="225"/>
      <c r="GX71" s="226"/>
      <c r="GY71"/>
    </row>
    <row r="72" spans="1:207" ht="16.5" thickBot="1" x14ac:dyDescent="0.3">
      <c r="A72" s="1">
        <v>27</v>
      </c>
      <c r="B72" s="77" t="e">
        <f>#REF!</f>
        <v>#REF!</v>
      </c>
      <c r="C72" s="77" t="e">
        <f>#REF!</f>
        <v>#REF!</v>
      </c>
      <c r="D72" s="35" t="e">
        <f>#REF!</f>
        <v>#REF!</v>
      </c>
      <c r="E72" s="36" t="e">
        <f>#REF!</f>
        <v>#REF!</v>
      </c>
      <c r="F72" s="37" t="e">
        <f>#REF!</f>
        <v>#REF!</v>
      </c>
      <c r="G72" s="38" t="e">
        <f>#REF!</f>
        <v>#REF!</v>
      </c>
      <c r="H72" s="39" t="e">
        <f>#REF!</f>
        <v>#REF!</v>
      </c>
      <c r="I72" s="40" t="e">
        <f>#REF!</f>
        <v>#REF!</v>
      </c>
      <c r="J72" s="228"/>
      <c r="K72" s="59"/>
      <c r="L72" s="60"/>
      <c r="O72" s="231"/>
      <c r="P72" s="232"/>
      <c r="Q72" s="233"/>
      <c r="R72" s="233"/>
      <c r="S72" s="233"/>
      <c r="T72" s="222"/>
      <c r="U72" s="364"/>
      <c r="V72" s="167"/>
      <c r="W72" s="89"/>
      <c r="X72" s="215"/>
      <c r="Y72" s="216"/>
      <c r="Z72" s="221"/>
      <c r="AA72" s="36"/>
      <c r="AB72" s="217"/>
      <c r="AC72" s="218"/>
      <c r="AD72" s="90"/>
      <c r="AE72" s="77"/>
      <c r="AF72" s="219"/>
      <c r="AG72" s="234"/>
      <c r="AH72" s="235"/>
      <c r="AI72" s="236"/>
      <c r="AJ72" s="237"/>
      <c r="AK72" s="238"/>
      <c r="AL72" s="239"/>
      <c r="AO72" s="222"/>
      <c r="AP72" s="220"/>
      <c r="AQ72" s="216">
        <v>23</v>
      </c>
      <c r="AR72" s="240"/>
      <c r="AS72" s="241"/>
      <c r="AT72" s="217"/>
      <c r="AU72" s="242"/>
      <c r="AV72" s="243"/>
      <c r="AX72" s="222"/>
      <c r="AY72" s="220"/>
      <c r="AZ72" s="216"/>
      <c r="BA72" s="240"/>
      <c r="BB72" s="223"/>
      <c r="BC72" s="244"/>
      <c r="BD72" s="245"/>
      <c r="BE72" s="246"/>
      <c r="BG72" s="222"/>
      <c r="BH72" s="234"/>
      <c r="BI72" s="247"/>
      <c r="BJ72" s="236"/>
      <c r="BK72" s="248"/>
      <c r="BL72" s="238"/>
      <c r="BM72" s="249"/>
      <c r="BN72" s="246"/>
      <c r="BP72" s="222"/>
      <c r="BQ72" s="222"/>
      <c r="BR72" s="216"/>
      <c r="BS72" s="240"/>
      <c r="BT72" s="36"/>
      <c r="BU72" s="240"/>
      <c r="BV72" s="218"/>
      <c r="BW72" s="90"/>
      <c r="BY72" s="222"/>
      <c r="BZ72" s="234"/>
      <c r="CA72" s="250"/>
      <c r="CB72" s="236"/>
      <c r="CC72" s="237"/>
      <c r="CD72" s="238"/>
      <c r="CE72" s="239"/>
      <c r="CH72" s="222"/>
      <c r="CI72" s="220"/>
      <c r="CJ72" s="216">
        <v>23</v>
      </c>
      <c r="CK72" s="221"/>
      <c r="CL72" s="219"/>
      <c r="CM72" s="221"/>
      <c r="CN72" s="219"/>
      <c r="CO72" s="77"/>
      <c r="CQ72" s="222"/>
      <c r="CR72" s="234"/>
      <c r="CS72" s="250"/>
      <c r="CT72" s="236">
        <v>0</v>
      </c>
      <c r="CU72" s="237"/>
      <c r="CV72" s="238">
        <v>0</v>
      </c>
      <c r="CW72" s="239"/>
      <c r="CZ72" s="222"/>
      <c r="DA72" s="234"/>
      <c r="DB72" s="250"/>
      <c r="DC72" s="236">
        <v>0</v>
      </c>
      <c r="DD72" s="237"/>
      <c r="DE72" s="238">
        <v>0</v>
      </c>
      <c r="DF72" s="239"/>
      <c r="DI72" s="222"/>
      <c r="DJ72" s="234"/>
      <c r="DK72" s="250"/>
      <c r="DL72" s="236">
        <v>0</v>
      </c>
      <c r="DM72" s="237"/>
      <c r="DN72" s="238">
        <v>0</v>
      </c>
      <c r="DO72" s="239"/>
      <c r="DR72" s="222"/>
      <c r="DS72" s="234"/>
      <c r="DT72" s="250"/>
      <c r="DU72" s="236">
        <v>0</v>
      </c>
      <c r="DV72" s="237"/>
      <c r="DW72" s="238">
        <v>0</v>
      </c>
      <c r="DX72" s="239"/>
      <c r="EA72" s="222"/>
      <c r="EB72" s="234"/>
      <c r="EC72" s="250"/>
      <c r="ED72" s="236">
        <v>0</v>
      </c>
      <c r="EE72" s="237"/>
      <c r="EF72" s="238">
        <v>0</v>
      </c>
      <c r="EG72" s="239"/>
      <c r="EJ72" s="222"/>
      <c r="EK72" s="234"/>
      <c r="EL72" s="250"/>
      <c r="EM72" s="236">
        <v>0</v>
      </c>
      <c r="EN72" s="237"/>
      <c r="EO72" s="238">
        <v>0</v>
      </c>
      <c r="EP72" s="239"/>
      <c r="ES72" s="222"/>
      <c r="ET72" s="234"/>
      <c r="EU72" s="250"/>
      <c r="EV72" s="236">
        <v>0</v>
      </c>
      <c r="EW72" s="237"/>
      <c r="EX72" s="238">
        <v>0</v>
      </c>
      <c r="EY72" s="239"/>
      <c r="FB72" s="222"/>
      <c r="FC72" s="234"/>
      <c r="FD72" s="250"/>
      <c r="FE72" s="236">
        <v>0</v>
      </c>
      <c r="FF72" s="237"/>
      <c r="FG72" s="238">
        <v>0</v>
      </c>
      <c r="FH72" s="239"/>
      <c r="FK72" s="222"/>
      <c r="FL72" s="234"/>
      <c r="FM72" s="250"/>
      <c r="FN72" s="236">
        <v>0</v>
      </c>
      <c r="FO72" s="237"/>
      <c r="FP72" s="238">
        <v>0</v>
      </c>
      <c r="FQ72" s="239"/>
      <c r="FT72" s="222"/>
      <c r="FU72" s="234"/>
      <c r="FV72" s="250"/>
      <c r="FW72" s="236">
        <v>0</v>
      </c>
      <c r="FX72" s="237"/>
      <c r="FY72" s="238">
        <v>0</v>
      </c>
      <c r="FZ72" s="239"/>
      <c r="GC72" s="222"/>
      <c r="GD72" s="234"/>
      <c r="GE72" s="250"/>
      <c r="GF72" s="236">
        <v>0</v>
      </c>
      <c r="GG72" s="237"/>
      <c r="GH72" s="238">
        <v>0</v>
      </c>
      <c r="GI72" s="239"/>
      <c r="GL72" s="222"/>
      <c r="GM72" s="234"/>
      <c r="GN72" s="250"/>
      <c r="GO72" s="236">
        <v>0</v>
      </c>
      <c r="GP72" s="237"/>
      <c r="GQ72" s="238">
        <v>0</v>
      </c>
      <c r="GR72" s="239"/>
      <c r="GU72"/>
      <c r="GV72" s="225"/>
      <c r="GW72" s="225"/>
      <c r="GX72" s="226"/>
      <c r="GY72"/>
    </row>
    <row r="73" spans="1:207" x14ac:dyDescent="0.25">
      <c r="J73" s="155"/>
      <c r="K73" s="156"/>
      <c r="L73" s="60"/>
      <c r="M73" s="61"/>
      <c r="N73" s="176"/>
      <c r="O73" s="62"/>
      <c r="P73" s="169"/>
      <c r="Q73" s="420"/>
      <c r="R73" s="420"/>
      <c r="S73" s="420"/>
      <c r="T73" s="195"/>
      <c r="U73" s="362"/>
      <c r="GU73"/>
      <c r="GV73" s="225"/>
      <c r="GW73" s="225"/>
      <c r="GX73" s="226"/>
      <c r="GY73"/>
    </row>
    <row r="74" spans="1:207" x14ac:dyDescent="0.25">
      <c r="J74" s="228"/>
      <c r="K74" s="156"/>
      <c r="L74" s="60"/>
      <c r="M74" s="61"/>
      <c r="N74" s="176"/>
      <c r="O74" s="62"/>
      <c r="P74" s="169"/>
      <c r="Q74" s="420"/>
      <c r="R74" s="420"/>
      <c r="S74" s="420"/>
      <c r="T74" s="195"/>
      <c r="U74" s="362"/>
      <c r="GU74"/>
      <c r="GV74" s="225"/>
      <c r="GW74" s="225"/>
      <c r="GX74" s="226"/>
      <c r="GY74"/>
    </row>
    <row r="75" spans="1:207" x14ac:dyDescent="0.25">
      <c r="J75" s="155"/>
      <c r="K75" s="156"/>
      <c r="L75" s="60"/>
      <c r="M75" s="61"/>
      <c r="N75" s="176"/>
      <c r="O75" s="212"/>
      <c r="P75" s="213"/>
      <c r="Q75" s="214"/>
      <c r="R75" s="214"/>
      <c r="S75" s="214"/>
      <c r="T75" s="195"/>
      <c r="U75" s="362"/>
      <c r="GU75"/>
      <c r="GV75" s="225"/>
      <c r="GW75" s="225"/>
      <c r="GX75" s="226"/>
      <c r="GY75"/>
    </row>
    <row r="76" spans="1:207" x14ac:dyDescent="0.25">
      <c r="J76" s="228"/>
      <c r="K76" s="156"/>
      <c r="L76" s="60"/>
      <c r="M76" s="202"/>
      <c r="N76" s="176"/>
      <c r="O76" s="212"/>
      <c r="P76" s="213"/>
      <c r="Q76" s="214"/>
      <c r="R76" s="214"/>
      <c r="S76" s="214"/>
      <c r="T76" s="195"/>
      <c r="U76" s="362"/>
      <c r="GU76"/>
      <c r="GV76" s="225"/>
      <c r="GW76" s="225"/>
      <c r="GX76" s="226"/>
      <c r="GY76"/>
    </row>
    <row r="77" spans="1:207" x14ac:dyDescent="0.25">
      <c r="J77" s="155"/>
      <c r="K77" s="156"/>
      <c r="L77" s="60"/>
      <c r="M77" s="202"/>
      <c r="N77" s="176"/>
      <c r="O77" s="701"/>
      <c r="P77" s="701"/>
      <c r="Q77" s="701"/>
      <c r="R77" s="420"/>
      <c r="S77" s="420"/>
      <c r="T77" s="195"/>
      <c r="U77" s="362"/>
      <c r="GU77"/>
      <c r="GV77" s="225"/>
      <c r="GW77" s="225"/>
      <c r="GX77" s="226"/>
      <c r="GY77"/>
    </row>
    <row r="78" spans="1:207" x14ac:dyDescent="0.25">
      <c r="J78" s="228"/>
      <c r="O78" s="231"/>
      <c r="P78" s="232"/>
      <c r="Q78" s="233"/>
      <c r="R78" s="233"/>
      <c r="S78" s="233"/>
      <c r="T78" s="222"/>
      <c r="U78" s="365"/>
      <c r="GU78"/>
      <c r="GV78" s="225"/>
      <c r="GW78" s="225"/>
      <c r="GX78" s="226"/>
      <c r="GY78"/>
    </row>
    <row r="79" spans="1:207" x14ac:dyDescent="0.25">
      <c r="J79" s="155"/>
      <c r="O79" s="231"/>
      <c r="P79" s="232"/>
      <c r="Q79" s="233"/>
      <c r="R79" s="233"/>
      <c r="S79" s="233"/>
      <c r="T79" s="222"/>
      <c r="U79" s="365"/>
      <c r="GU79"/>
      <c r="GV79" s="225"/>
      <c r="GW79" s="225"/>
      <c r="GX79" s="226"/>
      <c r="GY79"/>
    </row>
    <row r="80" spans="1:207" ht="15" x14ac:dyDescent="0.25">
      <c r="A80"/>
      <c r="F80"/>
      <c r="J80" s="155"/>
      <c r="K80" s="253"/>
      <c r="L80"/>
      <c r="M80"/>
      <c r="N80"/>
      <c r="O80" s="254"/>
      <c r="P80"/>
      <c r="Q80"/>
      <c r="R80"/>
      <c r="S80"/>
      <c r="V80"/>
      <c r="W80"/>
      <c r="GU80"/>
      <c r="GV80" s="225"/>
      <c r="GW80" s="225"/>
      <c r="GX80" s="226"/>
      <c r="GY80"/>
    </row>
    <row r="81" spans="1:207" ht="15" x14ac:dyDescent="0.25">
      <c r="A81"/>
      <c r="F81"/>
      <c r="J81" s="228"/>
      <c r="K81" s="253"/>
      <c r="L81"/>
      <c r="M81"/>
      <c r="N81"/>
      <c r="O81" s="254"/>
      <c r="P81"/>
      <c r="Q81"/>
      <c r="R81"/>
      <c r="S81"/>
      <c r="V81"/>
      <c r="W81"/>
      <c r="GU81"/>
      <c r="GV81" s="225"/>
      <c r="GW81" s="225"/>
      <c r="GX81" s="226"/>
      <c r="GY81"/>
    </row>
    <row r="82" spans="1:207" ht="15" x14ac:dyDescent="0.25">
      <c r="A82"/>
      <c r="F82"/>
      <c r="J82" s="228"/>
      <c r="K82" s="253"/>
      <c r="L82"/>
      <c r="M82"/>
      <c r="N82"/>
      <c r="O82" s="254"/>
      <c r="P82"/>
      <c r="Q82"/>
      <c r="R82"/>
      <c r="S82"/>
      <c r="V82"/>
      <c r="W82"/>
      <c r="GU82"/>
      <c r="GV82" s="225"/>
      <c r="GW82" s="225"/>
      <c r="GX82" s="226"/>
      <c r="GY82"/>
    </row>
    <row r="83" spans="1:207" ht="15" x14ac:dyDescent="0.25">
      <c r="A83"/>
      <c r="F83"/>
      <c r="J83" s="228"/>
      <c r="K83" s="253"/>
      <c r="L83"/>
      <c r="M83"/>
      <c r="N83"/>
      <c r="O83" s="254"/>
      <c r="P83"/>
      <c r="Q83"/>
      <c r="R83"/>
      <c r="S83"/>
      <c r="V83"/>
      <c r="W83"/>
      <c r="GU83"/>
      <c r="GV83" s="225"/>
      <c r="GW83" s="225"/>
      <c r="GX83" s="226"/>
      <c r="GY83"/>
    </row>
    <row r="84" spans="1:207" ht="15" x14ac:dyDescent="0.25">
      <c r="A84"/>
      <c r="F84"/>
      <c r="J84" s="255"/>
      <c r="K84" s="253"/>
      <c r="L84"/>
      <c r="M84"/>
      <c r="N84"/>
      <c r="O84" s="254"/>
      <c r="P84"/>
      <c r="Q84"/>
      <c r="R84"/>
      <c r="S84"/>
      <c r="V84"/>
      <c r="W84"/>
      <c r="GU84"/>
      <c r="GV84" s="225"/>
      <c r="GW84" s="225"/>
      <c r="GX84" s="226"/>
      <c r="GY84"/>
    </row>
    <row r="85" spans="1:207" ht="15" x14ac:dyDescent="0.25">
      <c r="A85"/>
      <c r="F85"/>
      <c r="J85" s="194"/>
      <c r="K85" s="253"/>
      <c r="L85"/>
      <c r="M85"/>
      <c r="N85"/>
      <c r="O85" s="254"/>
      <c r="P85"/>
      <c r="Q85"/>
      <c r="R85"/>
      <c r="S85"/>
      <c r="V85"/>
      <c r="W85"/>
      <c r="GU85"/>
      <c r="GV85" s="225"/>
      <c r="GW85" s="225"/>
      <c r="GX85" s="226"/>
      <c r="GY85"/>
    </row>
    <row r="86" spans="1:207" ht="15" x14ac:dyDescent="0.25">
      <c r="A86"/>
      <c r="F86"/>
      <c r="J86" s="256"/>
      <c r="K86" s="253"/>
      <c r="L86"/>
      <c r="M86"/>
      <c r="N86"/>
      <c r="O86" s="254"/>
      <c r="P86"/>
      <c r="Q86"/>
      <c r="R86"/>
      <c r="S86"/>
      <c r="V86"/>
      <c r="W86"/>
      <c r="GU86"/>
      <c r="GV86" s="225"/>
      <c r="GW86" s="225"/>
      <c r="GX86" s="226"/>
      <c r="GY86"/>
    </row>
    <row r="87" spans="1:207" ht="15" x14ac:dyDescent="0.25">
      <c r="A87"/>
      <c r="F87"/>
      <c r="J87" s="256"/>
      <c r="K87" s="253"/>
      <c r="L87"/>
      <c r="M87"/>
      <c r="N87"/>
      <c r="O87" s="254"/>
      <c r="P87"/>
      <c r="Q87"/>
      <c r="R87"/>
      <c r="S87"/>
      <c r="V87"/>
      <c r="W87"/>
      <c r="GU87"/>
      <c r="GV87" s="225"/>
      <c r="GW87" s="225"/>
      <c r="GX87" s="226"/>
      <c r="GY87"/>
    </row>
    <row r="88" spans="1:207" ht="15" x14ac:dyDescent="0.25">
      <c r="A88"/>
      <c r="F88"/>
      <c r="J88" s="155"/>
      <c r="K88" s="253"/>
      <c r="L88"/>
      <c r="M88"/>
      <c r="N88"/>
      <c r="O88" s="254"/>
      <c r="P88"/>
      <c r="Q88"/>
      <c r="R88"/>
      <c r="S88"/>
      <c r="V88"/>
      <c r="W88"/>
      <c r="GU88"/>
      <c r="GV88" s="225"/>
      <c r="GW88" s="225"/>
      <c r="GX88" s="226"/>
      <c r="GY88"/>
    </row>
    <row r="89" spans="1:207" ht="15" x14ac:dyDescent="0.25">
      <c r="A89"/>
      <c r="F89"/>
      <c r="J89" s="155"/>
      <c r="K89" s="253"/>
      <c r="L89"/>
      <c r="M89"/>
      <c r="N89"/>
      <c r="O89" s="254"/>
      <c r="P89"/>
      <c r="Q89"/>
      <c r="R89"/>
      <c r="S89"/>
      <c r="V89"/>
      <c r="W89"/>
      <c r="GU89"/>
      <c r="GV89" s="225"/>
      <c r="GW89" s="225"/>
      <c r="GX89" s="226"/>
      <c r="GY89"/>
    </row>
    <row r="90" spans="1:207" ht="15" x14ac:dyDescent="0.25">
      <c r="A90"/>
      <c r="F90"/>
      <c r="J90" s="155"/>
      <c r="K90" s="253"/>
      <c r="L90"/>
      <c r="M90"/>
      <c r="N90"/>
      <c r="O90" s="254"/>
      <c r="P90"/>
      <c r="Q90"/>
      <c r="R90"/>
      <c r="S90"/>
      <c r="V90"/>
      <c r="W90"/>
      <c r="GU90"/>
      <c r="GV90" s="225"/>
      <c r="GW90" s="225"/>
      <c r="GX90" s="226"/>
      <c r="GY90"/>
    </row>
    <row r="91" spans="1:207" ht="15" x14ac:dyDescent="0.25">
      <c r="A91"/>
      <c r="F91"/>
      <c r="J91" s="155"/>
      <c r="K91" s="253"/>
      <c r="L91"/>
      <c r="M91"/>
      <c r="N91"/>
      <c r="O91" s="254"/>
      <c r="P91"/>
      <c r="Q91"/>
      <c r="R91"/>
      <c r="S91"/>
      <c r="V91"/>
      <c r="W91"/>
      <c r="GU91"/>
      <c r="GV91" s="225"/>
      <c r="GW91" s="225"/>
      <c r="GX91" s="226"/>
      <c r="GY91"/>
    </row>
    <row r="92" spans="1:207" ht="15" x14ac:dyDescent="0.25">
      <c r="A92"/>
      <c r="F92"/>
      <c r="J92" s="155"/>
      <c r="K92" s="253"/>
      <c r="L92"/>
      <c r="M92"/>
      <c r="N92"/>
      <c r="O92" s="254"/>
      <c r="P92"/>
      <c r="Q92"/>
      <c r="R92"/>
      <c r="S92"/>
      <c r="V92"/>
      <c r="W92"/>
      <c r="GU92"/>
      <c r="GV92" s="225"/>
      <c r="GW92" s="225"/>
      <c r="GX92" s="226"/>
      <c r="GY92"/>
    </row>
  </sheetData>
  <sortState ref="J29:V31">
    <sortCondition ref="M29:M31"/>
  </sortState>
  <mergeCells count="28">
    <mergeCell ref="O66:Q67"/>
    <mergeCell ref="T66:U67"/>
    <mergeCell ref="O77:Q77"/>
    <mergeCell ref="FT1:FZ1"/>
    <mergeCell ref="GV32:GW32"/>
    <mergeCell ref="GL1:GR1"/>
    <mergeCell ref="EJ1:EP1"/>
    <mergeCell ref="ES1:EY1"/>
    <mergeCell ref="FB1:FH1"/>
    <mergeCell ref="FK1:FQ1"/>
    <mergeCell ref="GC1:GI1"/>
    <mergeCell ref="J1:Q1"/>
    <mergeCell ref="X1:AC1"/>
    <mergeCell ref="AF1:AL1"/>
    <mergeCell ref="AO1:AU1"/>
    <mergeCell ref="AX1:BD1"/>
    <mergeCell ref="M59:N59"/>
    <mergeCell ref="O59:O60"/>
    <mergeCell ref="O63:Q63"/>
    <mergeCell ref="DR1:DX1"/>
    <mergeCell ref="EA1:EG1"/>
    <mergeCell ref="BP1:BV1"/>
    <mergeCell ref="BY1:CE1"/>
    <mergeCell ref="CH1:CN1"/>
    <mergeCell ref="CQ1:CW1"/>
    <mergeCell ref="CZ1:DF1"/>
    <mergeCell ref="BG1:BM1"/>
    <mergeCell ref="DI1:DO1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N260"/>
  <sheetViews>
    <sheetView topLeftCell="A88" workbookViewId="0">
      <selection activeCell="C116" sqref="C116"/>
    </sheetView>
  </sheetViews>
  <sheetFormatPr baseColWidth="10" defaultRowHeight="15" x14ac:dyDescent="0.25"/>
  <cols>
    <col min="1" max="1" width="25.5703125" style="167" customWidth="1"/>
    <col min="2" max="2" width="15" style="167" customWidth="1"/>
    <col min="3" max="3" width="11.42578125" style="261"/>
    <col min="4" max="4" width="12.85546875" customWidth="1"/>
    <col min="5" max="5" width="11.85546875" style="263" bestFit="1" customWidth="1"/>
    <col min="6" max="6" width="12.42578125" style="27" bestFit="1" customWidth="1"/>
    <col min="7" max="7" width="17.28515625" style="6" bestFit="1" customWidth="1"/>
    <col min="8" max="8" width="12.42578125" style="264" customWidth="1"/>
    <col min="9" max="9" width="11.85546875" style="167" customWidth="1"/>
    <col min="10" max="10" width="11.42578125" style="71"/>
    <col min="11" max="11" width="11.42578125" style="199"/>
  </cols>
  <sheetData>
    <row r="1" spans="1:14" ht="42" x14ac:dyDescent="0.65">
      <c r="A1" s="702" t="s">
        <v>199</v>
      </c>
      <c r="B1" s="702"/>
      <c r="C1" s="702"/>
      <c r="D1" s="702"/>
      <c r="E1" s="702"/>
      <c r="F1" s="702"/>
      <c r="G1" s="702"/>
      <c r="H1" s="260"/>
    </row>
    <row r="2" spans="1:14" ht="15.75" thickBot="1" x14ac:dyDescent="0.3">
      <c r="D2" s="262"/>
    </row>
    <row r="3" spans="1:14" ht="16.5" thickTop="1" thickBot="1" x14ac:dyDescent="0.3">
      <c r="A3" s="265" t="s">
        <v>8</v>
      </c>
      <c r="B3" s="265" t="s">
        <v>16</v>
      </c>
      <c r="C3" s="266" t="s">
        <v>18</v>
      </c>
      <c r="D3" s="267" t="s">
        <v>19</v>
      </c>
      <c r="E3" s="268" t="s">
        <v>11</v>
      </c>
      <c r="F3" s="47" t="s">
        <v>22</v>
      </c>
      <c r="G3" s="269" t="s">
        <v>24</v>
      </c>
      <c r="H3" s="270"/>
    </row>
    <row r="4" spans="1:14" ht="15.75" thickTop="1" x14ac:dyDescent="0.25">
      <c r="A4" s="271"/>
      <c r="B4" s="162"/>
      <c r="C4" s="272"/>
      <c r="D4" s="273">
        <v>2652</v>
      </c>
      <c r="E4" s="274"/>
      <c r="F4" s="613"/>
      <c r="G4" s="195">
        <f t="shared" ref="G4:G90" si="0">F4*E4</f>
        <v>0</v>
      </c>
      <c r="H4" s="72"/>
      <c r="K4" s="71"/>
      <c r="L4" s="199"/>
      <c r="M4" s="199"/>
      <c r="N4" s="199"/>
    </row>
    <row r="5" spans="1:14" x14ac:dyDescent="0.25">
      <c r="A5" s="271" t="s">
        <v>395</v>
      </c>
      <c r="B5" s="162" t="s">
        <v>398</v>
      </c>
      <c r="C5" s="272">
        <v>42430</v>
      </c>
      <c r="D5" s="273">
        <f>D4+1</f>
        <v>2653</v>
      </c>
      <c r="E5" s="274">
        <v>15726</v>
      </c>
      <c r="F5" s="613">
        <v>1</v>
      </c>
      <c r="G5" s="195">
        <f t="shared" si="0"/>
        <v>15726</v>
      </c>
      <c r="H5" s="72">
        <v>42432</v>
      </c>
      <c r="I5" s="167" t="s">
        <v>381</v>
      </c>
      <c r="J5" s="71" t="s">
        <v>484</v>
      </c>
      <c r="K5" s="71"/>
      <c r="L5" s="199"/>
      <c r="M5" s="199"/>
      <c r="N5" s="199"/>
    </row>
    <row r="6" spans="1:14" x14ac:dyDescent="0.25">
      <c r="A6" s="271" t="s">
        <v>439</v>
      </c>
      <c r="B6" s="275" t="s">
        <v>485</v>
      </c>
      <c r="C6" s="272">
        <v>42431</v>
      </c>
      <c r="D6" s="273">
        <f t="shared" ref="D6:D69" si="1">D5+1</f>
        <v>2654</v>
      </c>
      <c r="E6" s="274">
        <v>13.5</v>
      </c>
      <c r="F6" s="613">
        <v>31</v>
      </c>
      <c r="G6" s="195">
        <f>F6*E6+9.4*40</f>
        <v>794.5</v>
      </c>
      <c r="H6" s="173">
        <v>42439</v>
      </c>
      <c r="I6" s="167" t="s">
        <v>381</v>
      </c>
      <c r="J6" s="71" t="s">
        <v>486</v>
      </c>
      <c r="K6" s="71"/>
      <c r="L6" s="199"/>
      <c r="M6" s="199"/>
      <c r="N6" s="199"/>
    </row>
    <row r="7" spans="1:14" x14ac:dyDescent="0.25">
      <c r="A7" s="276" t="s">
        <v>399</v>
      </c>
      <c r="B7" s="271" t="s">
        <v>487</v>
      </c>
      <c r="C7" s="277">
        <v>42431</v>
      </c>
      <c r="D7" s="273">
        <f t="shared" si="1"/>
        <v>2655</v>
      </c>
      <c r="E7" s="274">
        <v>343.6</v>
      </c>
      <c r="F7" s="613">
        <v>35</v>
      </c>
      <c r="G7" s="195">
        <f t="shared" si="0"/>
        <v>12026</v>
      </c>
      <c r="H7" s="278">
        <v>42431</v>
      </c>
      <c r="I7" s="167" t="s">
        <v>381</v>
      </c>
      <c r="K7" s="71"/>
      <c r="L7" s="199"/>
      <c r="M7" s="199"/>
      <c r="N7" s="199"/>
    </row>
    <row r="8" spans="1:14" x14ac:dyDescent="0.25">
      <c r="A8" s="276" t="s">
        <v>386</v>
      </c>
      <c r="B8" s="271" t="s">
        <v>435</v>
      </c>
      <c r="C8" s="277">
        <v>42431</v>
      </c>
      <c r="D8" s="273">
        <f t="shared" si="1"/>
        <v>2656</v>
      </c>
      <c r="E8" s="274">
        <v>534.1</v>
      </c>
      <c r="F8" s="613">
        <v>68</v>
      </c>
      <c r="G8" s="195">
        <f t="shared" si="0"/>
        <v>36318.800000000003</v>
      </c>
      <c r="H8" s="278">
        <v>42431</v>
      </c>
      <c r="I8" s="167" t="s">
        <v>381</v>
      </c>
      <c r="K8" s="71"/>
      <c r="L8" s="199"/>
      <c r="M8" s="199"/>
      <c r="N8" s="199"/>
    </row>
    <row r="9" spans="1:14" x14ac:dyDescent="0.25">
      <c r="A9" s="276" t="s">
        <v>434</v>
      </c>
      <c r="B9" s="271" t="s">
        <v>435</v>
      </c>
      <c r="C9" s="277">
        <v>42431</v>
      </c>
      <c r="D9" s="273">
        <f t="shared" si="1"/>
        <v>2657</v>
      </c>
      <c r="E9" s="274">
        <v>959.5</v>
      </c>
      <c r="F9" s="613">
        <v>68</v>
      </c>
      <c r="G9" s="195">
        <f t="shared" si="0"/>
        <v>65246</v>
      </c>
      <c r="H9" s="278">
        <v>42439</v>
      </c>
      <c r="I9" s="167" t="s">
        <v>381</v>
      </c>
      <c r="K9" s="71"/>
      <c r="L9" s="199"/>
      <c r="M9" s="199"/>
      <c r="N9" s="199"/>
    </row>
    <row r="10" spans="1:14" x14ac:dyDescent="0.25">
      <c r="A10" s="276" t="s">
        <v>405</v>
      </c>
      <c r="B10" s="271" t="s">
        <v>488</v>
      </c>
      <c r="C10" s="277">
        <v>42432</v>
      </c>
      <c r="D10" s="273">
        <f t="shared" si="1"/>
        <v>2658</v>
      </c>
      <c r="E10" s="274">
        <v>275.5</v>
      </c>
      <c r="F10" s="613">
        <v>90</v>
      </c>
      <c r="G10" s="195">
        <f t="shared" si="0"/>
        <v>24795</v>
      </c>
      <c r="H10" s="278">
        <v>42436</v>
      </c>
      <c r="I10" s="167" t="s">
        <v>381</v>
      </c>
      <c r="J10" s="167"/>
      <c r="K10" s="71"/>
      <c r="L10" s="199"/>
      <c r="M10" s="199"/>
      <c r="N10" s="199"/>
    </row>
    <row r="11" spans="1:14" x14ac:dyDescent="0.25">
      <c r="A11" s="279" t="s">
        <v>386</v>
      </c>
      <c r="B11" s="161" t="s">
        <v>435</v>
      </c>
      <c r="C11" s="277">
        <v>42432</v>
      </c>
      <c r="D11" s="273">
        <f t="shared" si="1"/>
        <v>2659</v>
      </c>
      <c r="E11" s="280">
        <v>1363.5</v>
      </c>
      <c r="F11" s="73">
        <v>68</v>
      </c>
      <c r="G11" s="195">
        <f t="shared" si="0"/>
        <v>92718</v>
      </c>
      <c r="H11" s="278">
        <v>42432</v>
      </c>
      <c r="I11" s="167" t="s">
        <v>381</v>
      </c>
      <c r="K11" s="71"/>
      <c r="L11" s="199"/>
      <c r="M11" s="199"/>
      <c r="N11" s="199"/>
    </row>
    <row r="12" spans="1:14" x14ac:dyDescent="0.25">
      <c r="A12" s="279" t="s">
        <v>395</v>
      </c>
      <c r="B12" s="161" t="s">
        <v>398</v>
      </c>
      <c r="C12" s="277">
        <v>42433</v>
      </c>
      <c r="D12" s="273">
        <f t="shared" si="1"/>
        <v>2660</v>
      </c>
      <c r="E12" s="280">
        <v>13275</v>
      </c>
      <c r="F12" s="73">
        <v>1</v>
      </c>
      <c r="G12" s="195">
        <f t="shared" si="0"/>
        <v>13275</v>
      </c>
      <c r="H12" s="278">
        <v>42433</v>
      </c>
      <c r="I12" s="167" t="s">
        <v>381</v>
      </c>
      <c r="K12" s="71"/>
      <c r="L12" s="199"/>
      <c r="M12" s="199"/>
      <c r="N12" s="199"/>
    </row>
    <row r="13" spans="1:14" x14ac:dyDescent="0.25">
      <c r="A13" s="279" t="s">
        <v>386</v>
      </c>
      <c r="B13" s="161" t="s">
        <v>435</v>
      </c>
      <c r="C13" s="277">
        <v>42433</v>
      </c>
      <c r="D13" s="273">
        <f t="shared" si="1"/>
        <v>2661</v>
      </c>
      <c r="E13" s="280">
        <v>1410.8</v>
      </c>
      <c r="F13" s="73">
        <v>68</v>
      </c>
      <c r="G13" s="195">
        <f t="shared" si="0"/>
        <v>95934.399999999994</v>
      </c>
      <c r="H13" s="278">
        <v>42434</v>
      </c>
      <c r="I13" s="167" t="s">
        <v>381</v>
      </c>
      <c r="K13" s="71"/>
      <c r="L13" s="199"/>
      <c r="M13" s="199"/>
      <c r="N13" s="199"/>
    </row>
    <row r="14" spans="1:14" x14ac:dyDescent="0.25">
      <c r="A14" s="279" t="s">
        <v>373</v>
      </c>
      <c r="B14" s="161"/>
      <c r="C14" s="277"/>
      <c r="D14" s="273">
        <f t="shared" si="1"/>
        <v>2662</v>
      </c>
      <c r="E14" s="280"/>
      <c r="F14" s="73"/>
      <c r="G14" s="195">
        <f t="shared" si="0"/>
        <v>0</v>
      </c>
      <c r="H14" s="278"/>
      <c r="K14" s="71"/>
      <c r="L14" s="199"/>
      <c r="M14" s="199"/>
      <c r="N14" s="199"/>
    </row>
    <row r="15" spans="1:14" x14ac:dyDescent="0.25">
      <c r="A15" s="279" t="s">
        <v>382</v>
      </c>
      <c r="B15" s="161" t="s">
        <v>489</v>
      </c>
      <c r="C15" s="277">
        <v>42433</v>
      </c>
      <c r="D15" s="273">
        <f t="shared" si="1"/>
        <v>2663</v>
      </c>
      <c r="E15" s="280">
        <v>32</v>
      </c>
      <c r="F15" s="73">
        <v>27</v>
      </c>
      <c r="G15" s="195">
        <f>F15*E15+112*45</f>
        <v>5904</v>
      </c>
      <c r="H15" s="278">
        <v>42437</v>
      </c>
      <c r="I15" s="167" t="s">
        <v>381</v>
      </c>
      <c r="K15" s="71"/>
      <c r="L15" s="199"/>
      <c r="M15" s="199"/>
      <c r="N15" s="199"/>
    </row>
    <row r="16" spans="1:14" x14ac:dyDescent="0.25">
      <c r="A16" s="279" t="s">
        <v>373</v>
      </c>
      <c r="B16" s="161"/>
      <c r="C16" s="277"/>
      <c r="D16" s="273">
        <f t="shared" si="1"/>
        <v>2664</v>
      </c>
      <c r="E16" s="280"/>
      <c r="F16" s="73"/>
      <c r="G16" s="195">
        <f t="shared" si="0"/>
        <v>0</v>
      </c>
      <c r="H16" s="278"/>
      <c r="K16" s="71"/>
      <c r="L16" s="199"/>
      <c r="M16" s="199"/>
      <c r="N16" s="199"/>
    </row>
    <row r="17" spans="1:14" x14ac:dyDescent="0.25">
      <c r="A17" s="279" t="s">
        <v>403</v>
      </c>
      <c r="B17" s="161" t="s">
        <v>490</v>
      </c>
      <c r="C17" s="277">
        <v>42434</v>
      </c>
      <c r="D17" s="273">
        <f t="shared" si="1"/>
        <v>2665</v>
      </c>
      <c r="E17" s="280">
        <v>750</v>
      </c>
      <c r="F17" s="73">
        <v>35</v>
      </c>
      <c r="G17" s="195">
        <f t="shared" si="0"/>
        <v>26250</v>
      </c>
      <c r="H17" s="278">
        <v>42445</v>
      </c>
      <c r="I17" s="167" t="s">
        <v>381</v>
      </c>
      <c r="K17" s="71"/>
      <c r="L17" s="199"/>
      <c r="M17" s="199"/>
      <c r="N17" s="199"/>
    </row>
    <row r="18" spans="1:14" x14ac:dyDescent="0.25">
      <c r="A18" s="276" t="s">
        <v>386</v>
      </c>
      <c r="B18" s="271" t="s">
        <v>435</v>
      </c>
      <c r="C18" s="277">
        <v>42434</v>
      </c>
      <c r="D18" s="273">
        <f t="shared" si="1"/>
        <v>2666</v>
      </c>
      <c r="E18" s="274">
        <v>974.6</v>
      </c>
      <c r="F18" s="613">
        <v>68</v>
      </c>
      <c r="G18" s="39">
        <f t="shared" si="0"/>
        <v>66272.800000000003</v>
      </c>
      <c r="H18" s="173">
        <v>42434</v>
      </c>
      <c r="I18" s="167" t="s">
        <v>381</v>
      </c>
      <c r="K18" s="71"/>
      <c r="L18" s="199"/>
      <c r="M18" s="199"/>
      <c r="N18" s="199"/>
    </row>
    <row r="19" spans="1:14" x14ac:dyDescent="0.25">
      <c r="A19" s="283" t="s">
        <v>491</v>
      </c>
      <c r="B19" s="271" t="s">
        <v>492</v>
      </c>
      <c r="C19" s="284">
        <v>42429</v>
      </c>
      <c r="D19" s="273">
        <f t="shared" si="1"/>
        <v>2667</v>
      </c>
      <c r="E19" s="274">
        <v>24.89</v>
      </c>
      <c r="F19" s="613">
        <v>18</v>
      </c>
      <c r="G19" s="39">
        <f t="shared" si="0"/>
        <v>448.02</v>
      </c>
      <c r="H19" s="173">
        <v>42434</v>
      </c>
      <c r="I19" s="167" t="s">
        <v>381</v>
      </c>
      <c r="K19" s="71"/>
      <c r="L19" s="199"/>
      <c r="M19" s="199"/>
      <c r="N19" s="199"/>
    </row>
    <row r="20" spans="1:14" x14ac:dyDescent="0.25">
      <c r="A20" s="276" t="s">
        <v>493</v>
      </c>
      <c r="B20" s="271" t="s">
        <v>494</v>
      </c>
      <c r="C20" s="277">
        <v>42434</v>
      </c>
      <c r="D20" s="273">
        <f t="shared" si="1"/>
        <v>2668</v>
      </c>
      <c r="E20" s="274">
        <v>18.7</v>
      </c>
      <c r="F20" s="613">
        <v>83</v>
      </c>
      <c r="G20" s="39">
        <f t="shared" si="0"/>
        <v>1552.1</v>
      </c>
      <c r="H20" s="173">
        <v>42435</v>
      </c>
      <c r="I20" s="167" t="s">
        <v>381</v>
      </c>
      <c r="K20" s="71"/>
      <c r="L20" s="199"/>
      <c r="M20" s="199"/>
      <c r="N20" s="199"/>
    </row>
    <row r="21" spans="1:14" x14ac:dyDescent="0.25">
      <c r="A21" s="276" t="s">
        <v>495</v>
      </c>
      <c r="B21" s="285" t="s">
        <v>496</v>
      </c>
      <c r="C21" s="277">
        <v>42435</v>
      </c>
      <c r="D21" s="273">
        <f t="shared" si="1"/>
        <v>2669</v>
      </c>
      <c r="E21" s="274">
        <v>9.1</v>
      </c>
      <c r="F21" s="613">
        <v>110</v>
      </c>
      <c r="G21" s="39">
        <f t="shared" si="0"/>
        <v>1001</v>
      </c>
      <c r="H21" s="173">
        <v>42451</v>
      </c>
      <c r="I21" s="167" t="s">
        <v>381</v>
      </c>
      <c r="K21" s="71"/>
      <c r="L21" s="199"/>
      <c r="M21" s="199"/>
      <c r="N21" s="199"/>
    </row>
    <row r="22" spans="1:14" x14ac:dyDescent="0.25">
      <c r="A22" s="276" t="s">
        <v>386</v>
      </c>
      <c r="B22" s="285" t="s">
        <v>435</v>
      </c>
      <c r="C22" s="277">
        <v>42436</v>
      </c>
      <c r="D22" s="273">
        <f t="shared" si="1"/>
        <v>2670</v>
      </c>
      <c r="E22" s="274">
        <v>1458.2</v>
      </c>
      <c r="F22" s="613">
        <v>68</v>
      </c>
      <c r="G22" s="39">
        <f t="shared" si="0"/>
        <v>99157.6</v>
      </c>
      <c r="H22" s="173">
        <v>42436</v>
      </c>
      <c r="I22" s="167" t="s">
        <v>381</v>
      </c>
      <c r="K22" s="71"/>
      <c r="L22" s="199"/>
      <c r="M22" s="199"/>
      <c r="N22" s="199"/>
    </row>
    <row r="23" spans="1:14" ht="15.75" x14ac:dyDescent="0.25">
      <c r="A23" s="276" t="s">
        <v>382</v>
      </c>
      <c r="B23" s="286" t="s">
        <v>497</v>
      </c>
      <c r="C23" s="277">
        <v>42436</v>
      </c>
      <c r="D23" s="273">
        <f t="shared" si="1"/>
        <v>2671</v>
      </c>
      <c r="E23" s="274">
        <v>107.4</v>
      </c>
      <c r="F23" s="613">
        <v>45</v>
      </c>
      <c r="G23" s="39">
        <f>F23*E23+40.4*65+22.4*27</f>
        <v>8063.8</v>
      </c>
      <c r="H23" s="173">
        <v>42437</v>
      </c>
      <c r="I23" s="167" t="s">
        <v>381</v>
      </c>
      <c r="K23" s="71"/>
      <c r="L23" s="199"/>
      <c r="M23" s="199"/>
      <c r="N23" s="199"/>
    </row>
    <row r="24" spans="1:14" ht="15.75" x14ac:dyDescent="0.25">
      <c r="A24" s="276" t="s">
        <v>395</v>
      </c>
      <c r="B24" s="286" t="s">
        <v>398</v>
      </c>
      <c r="C24" s="277">
        <v>42436</v>
      </c>
      <c r="D24" s="273">
        <f t="shared" si="1"/>
        <v>2672</v>
      </c>
      <c r="E24" s="280">
        <v>32516</v>
      </c>
      <c r="F24" s="197">
        <v>1</v>
      </c>
      <c r="G24" s="39">
        <f t="shared" si="0"/>
        <v>32516</v>
      </c>
      <c r="H24" s="173">
        <v>42440</v>
      </c>
      <c r="I24" s="167" t="s">
        <v>381</v>
      </c>
      <c r="J24" s="184" t="s">
        <v>498</v>
      </c>
      <c r="K24" s="287"/>
      <c r="L24" s="71"/>
      <c r="M24" s="71"/>
      <c r="N24" s="199"/>
    </row>
    <row r="25" spans="1:14" x14ac:dyDescent="0.25">
      <c r="A25" s="288" t="s">
        <v>499</v>
      </c>
      <c r="B25" s="289" t="s">
        <v>500</v>
      </c>
      <c r="C25" s="290">
        <v>42437</v>
      </c>
      <c r="D25" s="273">
        <f t="shared" si="1"/>
        <v>2673</v>
      </c>
      <c r="E25" s="280">
        <v>117.8</v>
      </c>
      <c r="F25" s="197">
        <v>30</v>
      </c>
      <c r="G25" s="39">
        <f t="shared" si="0"/>
        <v>3534</v>
      </c>
      <c r="H25" s="173">
        <v>42438</v>
      </c>
      <c r="I25" s="167" t="s">
        <v>381</v>
      </c>
      <c r="J25" s="184" t="s">
        <v>501</v>
      </c>
      <c r="K25" s="287"/>
      <c r="L25" s="71"/>
      <c r="M25" s="71"/>
      <c r="N25" s="199"/>
    </row>
    <row r="26" spans="1:14" x14ac:dyDescent="0.25">
      <c r="A26" s="288" t="s">
        <v>502</v>
      </c>
      <c r="B26" s="289" t="s">
        <v>490</v>
      </c>
      <c r="C26" s="290">
        <v>42437</v>
      </c>
      <c r="D26" s="273">
        <f t="shared" si="1"/>
        <v>2674</v>
      </c>
      <c r="E26" s="280">
        <v>2000</v>
      </c>
      <c r="F26" s="197">
        <v>35</v>
      </c>
      <c r="G26" s="39">
        <f t="shared" si="0"/>
        <v>70000</v>
      </c>
      <c r="H26" s="173">
        <v>42445</v>
      </c>
      <c r="I26" s="167" t="s">
        <v>381</v>
      </c>
      <c r="J26" s="184"/>
      <c r="K26" s="287"/>
      <c r="L26" s="71"/>
      <c r="M26" s="71"/>
      <c r="N26" s="199"/>
    </row>
    <row r="27" spans="1:14" x14ac:dyDescent="0.25">
      <c r="A27" s="288" t="s">
        <v>503</v>
      </c>
      <c r="B27" s="289" t="s">
        <v>435</v>
      </c>
      <c r="C27" s="290">
        <v>42437</v>
      </c>
      <c r="D27" s="273">
        <f t="shared" si="1"/>
        <v>2675</v>
      </c>
      <c r="E27" s="280">
        <v>777.1</v>
      </c>
      <c r="F27" s="197">
        <v>68</v>
      </c>
      <c r="G27" s="39">
        <f t="shared" si="0"/>
        <v>52842.8</v>
      </c>
      <c r="H27" s="173">
        <v>42437</v>
      </c>
      <c r="I27" s="167" t="s">
        <v>381</v>
      </c>
      <c r="J27" s="184"/>
      <c r="K27" s="287"/>
      <c r="L27" s="71"/>
      <c r="M27" s="71"/>
      <c r="N27" s="199"/>
    </row>
    <row r="28" spans="1:14" x14ac:dyDescent="0.25">
      <c r="A28" s="288" t="s">
        <v>502</v>
      </c>
      <c r="B28" s="285" t="s">
        <v>490</v>
      </c>
      <c r="C28" s="290">
        <v>42437</v>
      </c>
      <c r="D28" s="273">
        <f t="shared" si="1"/>
        <v>2676</v>
      </c>
      <c r="E28" s="280">
        <v>1000</v>
      </c>
      <c r="F28" s="197">
        <v>35</v>
      </c>
      <c r="G28" s="39">
        <f t="shared" si="0"/>
        <v>35000</v>
      </c>
      <c r="H28" s="173">
        <v>42445</v>
      </c>
      <c r="I28" s="89" t="s">
        <v>381</v>
      </c>
      <c r="J28" s="184"/>
      <c r="K28" s="287"/>
      <c r="L28" s="71"/>
      <c r="M28" s="71"/>
      <c r="N28" s="199"/>
    </row>
    <row r="29" spans="1:14" x14ac:dyDescent="0.25">
      <c r="A29" s="288" t="s">
        <v>468</v>
      </c>
      <c r="B29" s="285" t="s">
        <v>504</v>
      </c>
      <c r="C29" s="290">
        <v>42437</v>
      </c>
      <c r="D29" s="273">
        <f t="shared" si="1"/>
        <v>2677</v>
      </c>
      <c r="E29" s="280">
        <v>1</v>
      </c>
      <c r="F29" s="197">
        <v>770</v>
      </c>
      <c r="G29" s="39">
        <f t="shared" si="0"/>
        <v>770</v>
      </c>
      <c r="H29" s="173">
        <v>42439</v>
      </c>
      <c r="I29" s="89" t="s">
        <v>381</v>
      </c>
      <c r="J29" s="184" t="s">
        <v>505</v>
      </c>
      <c r="K29" s="287"/>
      <c r="L29" s="71"/>
      <c r="M29" s="71"/>
      <c r="N29" s="199"/>
    </row>
    <row r="30" spans="1:14" x14ac:dyDescent="0.25">
      <c r="A30" s="288" t="s">
        <v>373</v>
      </c>
      <c r="B30" s="285"/>
      <c r="C30" s="290"/>
      <c r="D30" s="273">
        <f t="shared" si="1"/>
        <v>2678</v>
      </c>
      <c r="E30" s="280"/>
      <c r="F30" s="197"/>
      <c r="G30" s="39">
        <f t="shared" si="0"/>
        <v>0</v>
      </c>
      <c r="H30" s="173"/>
      <c r="I30" s="89"/>
      <c r="J30" s="184"/>
      <c r="K30" s="287"/>
      <c r="L30" s="71"/>
      <c r="M30" s="71"/>
      <c r="N30" s="199"/>
    </row>
    <row r="31" spans="1:14" x14ac:dyDescent="0.25">
      <c r="A31" s="288" t="s">
        <v>424</v>
      </c>
      <c r="B31" s="285" t="s">
        <v>424</v>
      </c>
      <c r="C31" s="290">
        <v>42438</v>
      </c>
      <c r="D31" s="273">
        <f t="shared" si="1"/>
        <v>2679</v>
      </c>
      <c r="E31" s="280">
        <v>3266.5</v>
      </c>
      <c r="F31" s="197">
        <v>1</v>
      </c>
      <c r="G31" s="39">
        <f t="shared" si="0"/>
        <v>3266.5</v>
      </c>
      <c r="H31" s="173">
        <v>42438</v>
      </c>
      <c r="I31" s="89" t="s">
        <v>381</v>
      </c>
      <c r="J31" s="184"/>
      <c r="K31" s="287"/>
      <c r="L31" s="71"/>
      <c r="M31" s="71"/>
      <c r="N31" s="199"/>
    </row>
    <row r="32" spans="1:14" x14ac:dyDescent="0.25">
      <c r="A32" s="279" t="s">
        <v>403</v>
      </c>
      <c r="B32" s="285" t="s">
        <v>506</v>
      </c>
      <c r="C32" s="277">
        <v>42438</v>
      </c>
      <c r="D32" s="273">
        <f t="shared" si="1"/>
        <v>2680</v>
      </c>
      <c r="E32" s="280">
        <v>47200</v>
      </c>
      <c r="F32" s="197">
        <v>0</v>
      </c>
      <c r="G32" s="39">
        <v>0.46</v>
      </c>
      <c r="H32" s="173">
        <v>42440</v>
      </c>
      <c r="I32" s="159" t="s">
        <v>381</v>
      </c>
      <c r="K32" s="71"/>
      <c r="L32" s="71"/>
      <c r="M32" s="71"/>
      <c r="N32" s="199"/>
    </row>
    <row r="33" spans="1:14" x14ac:dyDescent="0.25">
      <c r="A33" s="279" t="s">
        <v>411</v>
      </c>
      <c r="B33" s="285" t="s">
        <v>448</v>
      </c>
      <c r="C33" s="277">
        <v>42438</v>
      </c>
      <c r="D33" s="273">
        <f t="shared" si="1"/>
        <v>2681</v>
      </c>
      <c r="E33" s="280">
        <v>76.7</v>
      </c>
      <c r="F33" s="197">
        <v>75</v>
      </c>
      <c r="G33" s="39">
        <f t="shared" si="0"/>
        <v>5752.5</v>
      </c>
      <c r="H33" s="173">
        <v>42438</v>
      </c>
      <c r="I33" s="159" t="s">
        <v>381</v>
      </c>
      <c r="J33" s="292"/>
      <c r="K33" s="71"/>
      <c r="L33" s="71"/>
      <c r="M33" s="71"/>
      <c r="N33" s="199"/>
    </row>
    <row r="34" spans="1:14" x14ac:dyDescent="0.25">
      <c r="A34" s="279" t="s">
        <v>386</v>
      </c>
      <c r="B34" s="285" t="s">
        <v>435</v>
      </c>
      <c r="C34" s="277">
        <v>42438</v>
      </c>
      <c r="D34" s="273">
        <f t="shared" si="1"/>
        <v>2682</v>
      </c>
      <c r="E34" s="280">
        <v>728.6</v>
      </c>
      <c r="F34" s="197">
        <v>68</v>
      </c>
      <c r="G34" s="39">
        <f t="shared" si="0"/>
        <v>49544.800000000003</v>
      </c>
      <c r="H34" s="173">
        <v>42438</v>
      </c>
      <c r="I34" s="159" t="s">
        <v>381</v>
      </c>
      <c r="J34" s="292"/>
      <c r="K34" s="71"/>
      <c r="L34" s="71"/>
      <c r="M34" s="71"/>
      <c r="N34" s="199"/>
    </row>
    <row r="35" spans="1:14" s="6" customFormat="1" x14ac:dyDescent="0.25">
      <c r="A35" s="279" t="s">
        <v>507</v>
      </c>
      <c r="B35" s="285" t="s">
        <v>508</v>
      </c>
      <c r="C35" s="277">
        <v>42438</v>
      </c>
      <c r="D35" s="273">
        <f t="shared" si="1"/>
        <v>2683</v>
      </c>
      <c r="E35" s="280">
        <v>47.8</v>
      </c>
      <c r="F35" s="197">
        <v>44</v>
      </c>
      <c r="G35" s="39">
        <f t="shared" si="0"/>
        <v>2103.1999999999998</v>
      </c>
      <c r="H35" s="173">
        <v>42438</v>
      </c>
      <c r="I35" s="293" t="s">
        <v>381</v>
      </c>
      <c r="J35" s="71" t="s">
        <v>509</v>
      </c>
      <c r="K35" s="167"/>
      <c r="L35" s="167"/>
      <c r="M35" s="167"/>
    </row>
    <row r="36" spans="1:14" s="6" customFormat="1" x14ac:dyDescent="0.25">
      <c r="A36" s="279" t="s">
        <v>434</v>
      </c>
      <c r="B36" s="285" t="s">
        <v>435</v>
      </c>
      <c r="C36" s="277">
        <v>42439</v>
      </c>
      <c r="D36" s="273">
        <f t="shared" si="1"/>
        <v>2684</v>
      </c>
      <c r="E36" s="280">
        <v>1044.5999999999999</v>
      </c>
      <c r="F36" s="613">
        <v>68</v>
      </c>
      <c r="G36" s="39">
        <f t="shared" si="0"/>
        <v>71032.799999999988</v>
      </c>
      <c r="H36" s="173">
        <v>42439</v>
      </c>
      <c r="I36" s="293" t="s">
        <v>381</v>
      </c>
      <c r="J36" s="71"/>
      <c r="K36" s="167"/>
      <c r="L36" s="167"/>
      <c r="M36" s="167"/>
    </row>
    <row r="37" spans="1:14" s="6" customFormat="1" x14ac:dyDescent="0.25">
      <c r="A37" s="279" t="s">
        <v>382</v>
      </c>
      <c r="B37" s="285" t="s">
        <v>510</v>
      </c>
      <c r="C37" s="277">
        <v>42439</v>
      </c>
      <c r="D37" s="273">
        <f t="shared" si="1"/>
        <v>2685</v>
      </c>
      <c r="E37" s="280">
        <v>103.4</v>
      </c>
      <c r="F37" s="613">
        <v>45</v>
      </c>
      <c r="G37" s="39">
        <f>F37*E37+31.1*25+30*65</f>
        <v>7380.5</v>
      </c>
      <c r="H37" s="173">
        <v>42440</v>
      </c>
      <c r="I37" s="293" t="s">
        <v>381</v>
      </c>
      <c r="J37" s="71"/>
      <c r="K37" s="167"/>
      <c r="L37" s="167"/>
      <c r="M37" s="167"/>
    </row>
    <row r="38" spans="1:14" s="6" customFormat="1" x14ac:dyDescent="0.25">
      <c r="A38" s="279" t="s">
        <v>384</v>
      </c>
      <c r="B38" s="285" t="s">
        <v>385</v>
      </c>
      <c r="C38" s="277">
        <v>42439</v>
      </c>
      <c r="D38" s="273">
        <f t="shared" si="1"/>
        <v>2686</v>
      </c>
      <c r="E38" s="280">
        <v>200</v>
      </c>
      <c r="F38" s="613">
        <v>33</v>
      </c>
      <c r="G38" s="39">
        <f t="shared" si="0"/>
        <v>6600</v>
      </c>
      <c r="H38" s="173">
        <v>42439</v>
      </c>
      <c r="I38" s="293" t="s">
        <v>381</v>
      </c>
      <c r="J38" s="71"/>
      <c r="K38" s="167"/>
      <c r="L38" s="167"/>
      <c r="M38" s="167"/>
    </row>
    <row r="39" spans="1:14" s="6" customFormat="1" x14ac:dyDescent="0.25">
      <c r="A39" s="279" t="s">
        <v>386</v>
      </c>
      <c r="B39" s="155" t="s">
        <v>435</v>
      </c>
      <c r="C39" s="277">
        <v>42439</v>
      </c>
      <c r="D39" s="273">
        <f t="shared" si="1"/>
        <v>2687</v>
      </c>
      <c r="E39" s="280">
        <v>1208.0999999999999</v>
      </c>
      <c r="F39" s="73">
        <v>68</v>
      </c>
      <c r="G39" s="195">
        <f t="shared" si="0"/>
        <v>82150.799999999988</v>
      </c>
      <c r="H39" s="173">
        <v>42439</v>
      </c>
      <c r="I39" s="159" t="s">
        <v>381</v>
      </c>
      <c r="J39" s="71"/>
      <c r="K39" s="167"/>
      <c r="L39" s="167"/>
      <c r="M39" s="167"/>
    </row>
    <row r="40" spans="1:14" x14ac:dyDescent="0.25">
      <c r="A40" s="279" t="s">
        <v>386</v>
      </c>
      <c r="B40" s="155" t="s">
        <v>435</v>
      </c>
      <c r="C40" s="277">
        <v>42440</v>
      </c>
      <c r="D40" s="273">
        <f t="shared" si="1"/>
        <v>2688</v>
      </c>
      <c r="E40" s="280">
        <v>1414.5</v>
      </c>
      <c r="F40" s="73">
        <v>68</v>
      </c>
      <c r="G40" s="195">
        <f t="shared" si="0"/>
        <v>96186</v>
      </c>
      <c r="H40" s="173">
        <v>42440</v>
      </c>
      <c r="I40" s="159" t="s">
        <v>381</v>
      </c>
      <c r="K40" s="71"/>
      <c r="L40" s="71"/>
      <c r="M40" s="71"/>
      <c r="N40" s="199"/>
    </row>
    <row r="41" spans="1:14" x14ac:dyDescent="0.25">
      <c r="A41" s="279" t="s">
        <v>395</v>
      </c>
      <c r="B41" s="155" t="s">
        <v>398</v>
      </c>
      <c r="C41" s="277">
        <v>42441</v>
      </c>
      <c r="D41" s="273">
        <f t="shared" si="1"/>
        <v>2689</v>
      </c>
      <c r="E41" s="280">
        <v>35500</v>
      </c>
      <c r="F41" s="73">
        <v>1</v>
      </c>
      <c r="G41" s="195">
        <f t="shared" si="0"/>
        <v>35500</v>
      </c>
      <c r="H41" s="173">
        <v>42441</v>
      </c>
      <c r="I41" s="159" t="s">
        <v>381</v>
      </c>
      <c r="J41" s="71" t="s">
        <v>511</v>
      </c>
      <c r="K41" s="71"/>
      <c r="L41" s="71"/>
      <c r="M41" s="71"/>
      <c r="N41" s="199"/>
    </row>
    <row r="42" spans="1:14" x14ac:dyDescent="0.25">
      <c r="A42" s="296" t="s">
        <v>512</v>
      </c>
      <c r="B42" s="168" t="s">
        <v>513</v>
      </c>
      <c r="C42" s="272">
        <v>42441</v>
      </c>
      <c r="D42" s="273">
        <f t="shared" si="1"/>
        <v>2690</v>
      </c>
      <c r="E42" s="280">
        <v>53.4</v>
      </c>
      <c r="F42" s="73">
        <v>39</v>
      </c>
      <c r="G42" s="195">
        <f t="shared" si="0"/>
        <v>2082.6</v>
      </c>
      <c r="H42" s="173">
        <v>42444</v>
      </c>
      <c r="I42" s="159" t="s">
        <v>381</v>
      </c>
      <c r="J42" s="71" t="s">
        <v>514</v>
      </c>
      <c r="K42" s="71"/>
      <c r="L42" s="71"/>
      <c r="M42" s="71"/>
      <c r="N42" s="199"/>
    </row>
    <row r="43" spans="1:14" x14ac:dyDescent="0.25">
      <c r="A43" s="296" t="s">
        <v>460</v>
      </c>
      <c r="B43" s="168"/>
      <c r="C43" s="272"/>
      <c r="D43" s="273">
        <f t="shared" si="1"/>
        <v>2691</v>
      </c>
      <c r="E43" s="280"/>
      <c r="F43" s="73"/>
      <c r="G43" s="195">
        <f t="shared" si="0"/>
        <v>0</v>
      </c>
      <c r="H43" s="173"/>
      <c r="I43" s="159"/>
      <c r="K43" s="71"/>
      <c r="L43" s="71"/>
      <c r="M43" s="71"/>
      <c r="N43" s="199"/>
    </row>
    <row r="44" spans="1:14" x14ac:dyDescent="0.25">
      <c r="A44" s="297" t="s">
        <v>460</v>
      </c>
      <c r="B44" s="168"/>
      <c r="C44" s="298"/>
      <c r="D44" s="273">
        <f t="shared" si="1"/>
        <v>2692</v>
      </c>
      <c r="E44" s="280"/>
      <c r="F44" s="73"/>
      <c r="G44" s="195">
        <f t="shared" si="0"/>
        <v>0</v>
      </c>
      <c r="H44" s="173"/>
      <c r="I44" s="159"/>
      <c r="K44" s="71"/>
      <c r="L44" s="71"/>
      <c r="M44" s="71"/>
      <c r="N44" s="199"/>
    </row>
    <row r="45" spans="1:14" x14ac:dyDescent="0.25">
      <c r="A45" s="296" t="s">
        <v>515</v>
      </c>
      <c r="B45" s="168" t="s">
        <v>516</v>
      </c>
      <c r="C45" s="272">
        <v>42441</v>
      </c>
      <c r="D45" s="273">
        <f t="shared" si="1"/>
        <v>2693</v>
      </c>
      <c r="E45" s="280">
        <v>1</v>
      </c>
      <c r="F45" s="73">
        <v>780</v>
      </c>
      <c r="G45" s="195">
        <f t="shared" si="0"/>
        <v>780</v>
      </c>
      <c r="H45" s="173">
        <v>42441</v>
      </c>
      <c r="I45" s="159" t="s">
        <v>381</v>
      </c>
      <c r="K45" s="71"/>
      <c r="L45" s="71"/>
      <c r="M45" s="71"/>
      <c r="N45" s="199"/>
    </row>
    <row r="46" spans="1:14" x14ac:dyDescent="0.25">
      <c r="A46" s="296" t="s">
        <v>386</v>
      </c>
      <c r="B46" s="168" t="s">
        <v>435</v>
      </c>
      <c r="C46" s="272">
        <v>42441</v>
      </c>
      <c r="D46" s="273">
        <f t="shared" si="1"/>
        <v>2694</v>
      </c>
      <c r="E46" s="280">
        <v>1190.4000000000001</v>
      </c>
      <c r="F46" s="73">
        <v>68</v>
      </c>
      <c r="G46" s="195">
        <f t="shared" si="0"/>
        <v>80947.200000000012</v>
      </c>
      <c r="H46" s="173">
        <v>42441</v>
      </c>
      <c r="I46" s="159" t="s">
        <v>381</v>
      </c>
      <c r="K46" s="71"/>
      <c r="L46" s="71"/>
      <c r="M46" s="71"/>
      <c r="N46" s="199"/>
    </row>
    <row r="47" spans="1:14" x14ac:dyDescent="0.25">
      <c r="A47" s="296" t="s">
        <v>382</v>
      </c>
      <c r="B47" s="168" t="s">
        <v>517</v>
      </c>
      <c r="C47" s="272">
        <v>42441</v>
      </c>
      <c r="D47" s="273">
        <f t="shared" si="1"/>
        <v>2695</v>
      </c>
      <c r="E47" s="280">
        <v>37.4</v>
      </c>
      <c r="F47" s="73">
        <v>27</v>
      </c>
      <c r="G47" s="195">
        <f>F47*E47+122.2*45</f>
        <v>6508.8</v>
      </c>
      <c r="H47" s="173">
        <v>42441</v>
      </c>
      <c r="I47" s="159" t="s">
        <v>381</v>
      </c>
      <c r="K47" s="71"/>
      <c r="L47" s="71"/>
      <c r="M47" s="71"/>
      <c r="N47" s="199"/>
    </row>
    <row r="48" spans="1:14" x14ac:dyDescent="0.25">
      <c r="A48" s="296" t="s">
        <v>518</v>
      </c>
      <c r="B48" s="168" t="s">
        <v>519</v>
      </c>
      <c r="C48" s="272">
        <v>42441</v>
      </c>
      <c r="D48" s="273">
        <f t="shared" si="1"/>
        <v>2696</v>
      </c>
      <c r="E48" s="280">
        <v>14.1</v>
      </c>
      <c r="F48" s="73">
        <v>110</v>
      </c>
      <c r="G48" s="195">
        <f t="shared" si="0"/>
        <v>1551</v>
      </c>
      <c r="H48" s="173">
        <v>42441</v>
      </c>
      <c r="I48" s="159" t="s">
        <v>381</v>
      </c>
      <c r="K48" s="71"/>
      <c r="L48" s="71"/>
      <c r="M48" s="71"/>
      <c r="N48" s="199"/>
    </row>
    <row r="49" spans="1:14" x14ac:dyDescent="0.25">
      <c r="A49" s="296" t="s">
        <v>520</v>
      </c>
      <c r="B49" s="168" t="s">
        <v>521</v>
      </c>
      <c r="C49" s="272">
        <v>42441</v>
      </c>
      <c r="D49" s="273">
        <f t="shared" si="1"/>
        <v>2697</v>
      </c>
      <c r="E49" s="280">
        <v>50</v>
      </c>
      <c r="F49" s="73">
        <v>54</v>
      </c>
      <c r="G49" s="195">
        <f>F49*E49+50*27+93*42</f>
        <v>7956</v>
      </c>
      <c r="H49" s="173">
        <v>42442</v>
      </c>
      <c r="I49" s="159" t="s">
        <v>381</v>
      </c>
      <c r="K49" s="71"/>
      <c r="L49" s="71"/>
      <c r="M49" s="71"/>
      <c r="N49" s="199"/>
    </row>
    <row r="50" spans="1:14" x14ac:dyDescent="0.25">
      <c r="A50" s="296" t="s">
        <v>386</v>
      </c>
      <c r="B50" s="168" t="s">
        <v>435</v>
      </c>
      <c r="C50" s="272">
        <v>42443</v>
      </c>
      <c r="D50" s="273">
        <f t="shared" si="1"/>
        <v>2698</v>
      </c>
      <c r="E50" s="280">
        <v>799.2</v>
      </c>
      <c r="F50" s="73">
        <v>68</v>
      </c>
      <c r="G50" s="195">
        <f t="shared" si="0"/>
        <v>54345.600000000006</v>
      </c>
      <c r="H50" s="173">
        <v>42443</v>
      </c>
      <c r="I50" s="159" t="s">
        <v>381</v>
      </c>
      <c r="K50" s="71"/>
      <c r="L50" s="71"/>
      <c r="M50" s="71"/>
      <c r="N50" s="199"/>
    </row>
    <row r="51" spans="1:14" x14ac:dyDescent="0.25">
      <c r="A51" s="296" t="s">
        <v>395</v>
      </c>
      <c r="B51" s="168" t="s">
        <v>398</v>
      </c>
      <c r="C51" s="272">
        <v>42443</v>
      </c>
      <c r="D51" s="273">
        <f t="shared" si="1"/>
        <v>2699</v>
      </c>
      <c r="E51" s="280">
        <v>11675.5</v>
      </c>
      <c r="F51" s="73">
        <v>1</v>
      </c>
      <c r="G51" s="195">
        <f t="shared" si="0"/>
        <v>11675.5</v>
      </c>
      <c r="H51" s="173">
        <v>42444</v>
      </c>
      <c r="I51" s="167" t="s">
        <v>381</v>
      </c>
      <c r="J51" s="71" t="s">
        <v>522</v>
      </c>
      <c r="K51" s="71"/>
      <c r="L51" s="71"/>
      <c r="M51" s="71"/>
      <c r="N51" s="199"/>
    </row>
    <row r="52" spans="1:14" x14ac:dyDescent="0.25">
      <c r="A52" s="296" t="s">
        <v>382</v>
      </c>
      <c r="B52" s="168" t="s">
        <v>420</v>
      </c>
      <c r="C52" s="272">
        <v>42443</v>
      </c>
      <c r="D52" s="273">
        <f t="shared" si="1"/>
        <v>2700</v>
      </c>
      <c r="E52" s="280">
        <v>111.6</v>
      </c>
      <c r="F52" s="73">
        <v>45</v>
      </c>
      <c r="G52" s="195">
        <f>F52*E52+40.1*65</f>
        <v>7628.5</v>
      </c>
      <c r="H52" s="173">
        <v>42453</v>
      </c>
      <c r="I52" s="167" t="s">
        <v>381</v>
      </c>
      <c r="K52" s="71"/>
      <c r="L52" s="71"/>
      <c r="M52" s="71"/>
      <c r="N52" s="199"/>
    </row>
    <row r="53" spans="1:14" x14ac:dyDescent="0.25">
      <c r="A53" s="296" t="s">
        <v>415</v>
      </c>
      <c r="B53" s="168" t="s">
        <v>523</v>
      </c>
      <c r="C53" s="272">
        <v>42443</v>
      </c>
      <c r="D53" s="273">
        <f t="shared" si="1"/>
        <v>2701</v>
      </c>
      <c r="E53" s="280">
        <v>4952.7</v>
      </c>
      <c r="F53" s="73">
        <v>30</v>
      </c>
      <c r="G53" s="195">
        <f t="shared" si="0"/>
        <v>148581</v>
      </c>
      <c r="H53" s="173">
        <v>42451</v>
      </c>
      <c r="I53" s="159" t="s">
        <v>381</v>
      </c>
      <c r="J53" s="71" t="s">
        <v>524</v>
      </c>
      <c r="K53" s="71"/>
      <c r="L53" s="71"/>
      <c r="M53" s="71"/>
      <c r="N53" s="199"/>
    </row>
    <row r="54" spans="1:14" x14ac:dyDescent="0.25">
      <c r="A54" s="296" t="s">
        <v>424</v>
      </c>
      <c r="B54" s="168" t="s">
        <v>525</v>
      </c>
      <c r="C54" s="272">
        <v>42444</v>
      </c>
      <c r="D54" s="273">
        <f t="shared" si="1"/>
        <v>2702</v>
      </c>
      <c r="E54" s="280">
        <v>863</v>
      </c>
      <c r="F54" s="73">
        <v>1</v>
      </c>
      <c r="G54" s="195">
        <f t="shared" si="0"/>
        <v>863</v>
      </c>
      <c r="H54" s="173">
        <v>42444</v>
      </c>
      <c r="I54" s="159" t="s">
        <v>381</v>
      </c>
      <c r="J54" s="167"/>
      <c r="K54" s="71"/>
      <c r="L54" s="71"/>
      <c r="M54" s="71"/>
      <c r="N54" s="199"/>
    </row>
    <row r="55" spans="1:14" x14ac:dyDescent="0.25">
      <c r="A55" s="296" t="s">
        <v>460</v>
      </c>
      <c r="B55" s="168"/>
      <c r="C55" s="272"/>
      <c r="D55" s="273">
        <f t="shared" si="1"/>
        <v>2703</v>
      </c>
      <c r="E55" s="280"/>
      <c r="F55" s="73"/>
      <c r="G55" s="195">
        <f t="shared" si="0"/>
        <v>0</v>
      </c>
      <c r="H55" s="173"/>
      <c r="I55" s="159"/>
      <c r="K55" s="71"/>
      <c r="L55" s="71"/>
      <c r="M55" s="71"/>
      <c r="N55" s="199"/>
    </row>
    <row r="56" spans="1:14" ht="15.75" x14ac:dyDescent="0.25">
      <c r="A56" s="299" t="s">
        <v>386</v>
      </c>
      <c r="B56" s="168" t="s">
        <v>435</v>
      </c>
      <c r="C56" s="300">
        <v>42444</v>
      </c>
      <c r="D56" s="273">
        <f t="shared" si="1"/>
        <v>2704</v>
      </c>
      <c r="E56" s="280">
        <v>707.5</v>
      </c>
      <c r="F56" s="73">
        <v>68</v>
      </c>
      <c r="G56" s="195">
        <f>F56*E56+518.5*67</f>
        <v>82849.5</v>
      </c>
      <c r="H56" s="173">
        <v>42445</v>
      </c>
      <c r="I56" s="159" t="s">
        <v>381</v>
      </c>
      <c r="J56" s="167"/>
      <c r="K56" s="71"/>
      <c r="L56" s="71"/>
      <c r="M56" s="71"/>
      <c r="N56" s="199"/>
    </row>
    <row r="57" spans="1:14" ht="15.75" x14ac:dyDescent="0.25">
      <c r="A57" s="299" t="s">
        <v>499</v>
      </c>
      <c r="B57" s="168" t="s">
        <v>526</v>
      </c>
      <c r="C57" s="300">
        <v>42444</v>
      </c>
      <c r="D57" s="273">
        <f t="shared" si="1"/>
        <v>2705</v>
      </c>
      <c r="E57" s="280">
        <v>86.2</v>
      </c>
      <c r="F57" s="73">
        <v>30</v>
      </c>
      <c r="G57" s="195">
        <f t="shared" si="0"/>
        <v>2586</v>
      </c>
      <c r="H57" s="173">
        <v>42445</v>
      </c>
      <c r="I57" s="159" t="s">
        <v>381</v>
      </c>
      <c r="J57" s="167"/>
      <c r="K57" s="71"/>
      <c r="L57" s="71"/>
      <c r="M57" s="71"/>
      <c r="N57" s="199"/>
    </row>
    <row r="58" spans="1:14" ht="15.75" x14ac:dyDescent="0.25">
      <c r="A58" s="299" t="s">
        <v>460</v>
      </c>
      <c r="B58" s="168"/>
      <c r="C58" s="300"/>
      <c r="D58" s="273">
        <f t="shared" si="1"/>
        <v>2706</v>
      </c>
      <c r="E58" s="280"/>
      <c r="F58" s="73"/>
      <c r="G58" s="195">
        <f t="shared" si="0"/>
        <v>0</v>
      </c>
      <c r="H58" s="173"/>
      <c r="I58" s="159"/>
      <c r="J58" s="167"/>
      <c r="K58" s="71"/>
      <c r="L58" s="71"/>
      <c r="M58" s="71"/>
      <c r="N58" s="199"/>
    </row>
    <row r="59" spans="1:14" x14ac:dyDescent="0.25">
      <c r="A59" s="296" t="s">
        <v>527</v>
      </c>
      <c r="B59" s="170" t="s">
        <v>435</v>
      </c>
      <c r="C59" s="272">
        <v>42445</v>
      </c>
      <c r="D59" s="273">
        <f t="shared" si="1"/>
        <v>2707</v>
      </c>
      <c r="E59" s="280">
        <v>593.70000000000005</v>
      </c>
      <c r="F59" s="73">
        <v>68</v>
      </c>
      <c r="G59" s="195">
        <f t="shared" si="0"/>
        <v>40371.600000000006</v>
      </c>
      <c r="H59" s="173">
        <v>42445</v>
      </c>
      <c r="I59" s="159" t="s">
        <v>381</v>
      </c>
      <c r="K59" s="71"/>
      <c r="L59" s="71"/>
      <c r="M59" s="71"/>
      <c r="N59" s="199"/>
    </row>
    <row r="60" spans="1:14" x14ac:dyDescent="0.25">
      <c r="A60" s="296" t="s">
        <v>373</v>
      </c>
      <c r="B60" s="170"/>
      <c r="C60" s="272"/>
      <c r="D60" s="273">
        <f t="shared" si="1"/>
        <v>2708</v>
      </c>
      <c r="E60" s="280"/>
      <c r="F60" s="73"/>
      <c r="G60" s="195">
        <f t="shared" si="0"/>
        <v>0</v>
      </c>
      <c r="H60" s="173"/>
      <c r="I60" s="159"/>
      <c r="K60" s="71"/>
      <c r="L60" s="71"/>
      <c r="M60" s="71"/>
      <c r="N60" s="199"/>
    </row>
    <row r="61" spans="1:14" x14ac:dyDescent="0.25">
      <c r="A61" s="296" t="s">
        <v>384</v>
      </c>
      <c r="B61" s="170" t="s">
        <v>385</v>
      </c>
      <c r="C61" s="272">
        <v>42446</v>
      </c>
      <c r="D61" s="273">
        <f t="shared" si="1"/>
        <v>2709</v>
      </c>
      <c r="E61" s="280">
        <v>500</v>
      </c>
      <c r="F61" s="73">
        <v>33</v>
      </c>
      <c r="G61" s="195">
        <f t="shared" si="0"/>
        <v>16500</v>
      </c>
      <c r="H61" s="173">
        <v>42446</v>
      </c>
      <c r="I61" s="159" t="s">
        <v>381</v>
      </c>
      <c r="K61" s="71"/>
      <c r="L61" s="71"/>
      <c r="M61" s="71"/>
      <c r="N61" s="199"/>
    </row>
    <row r="62" spans="1:14" x14ac:dyDescent="0.25">
      <c r="A62" s="296" t="s">
        <v>386</v>
      </c>
      <c r="B62" s="168" t="s">
        <v>435</v>
      </c>
      <c r="C62" s="272">
        <v>42446</v>
      </c>
      <c r="D62" s="273">
        <f t="shared" si="1"/>
        <v>2710</v>
      </c>
      <c r="E62" s="280">
        <v>1592.2</v>
      </c>
      <c r="F62" s="73">
        <v>68</v>
      </c>
      <c r="G62" s="195">
        <f t="shared" si="0"/>
        <v>108269.6</v>
      </c>
      <c r="H62" s="173">
        <v>42446</v>
      </c>
      <c r="I62" s="159" t="s">
        <v>381</v>
      </c>
      <c r="J62" s="167"/>
      <c r="K62" s="71"/>
      <c r="L62" s="71"/>
      <c r="M62" s="71"/>
      <c r="N62" s="199"/>
    </row>
    <row r="63" spans="1:14" x14ac:dyDescent="0.25">
      <c r="A63" s="296" t="s">
        <v>395</v>
      </c>
      <c r="B63" s="168" t="s">
        <v>398</v>
      </c>
      <c r="C63" s="272">
        <v>42446</v>
      </c>
      <c r="D63" s="273">
        <f t="shared" si="1"/>
        <v>2711</v>
      </c>
      <c r="E63" s="280">
        <v>34695</v>
      </c>
      <c r="F63" s="73">
        <v>1</v>
      </c>
      <c r="G63" s="195">
        <f t="shared" si="0"/>
        <v>34695</v>
      </c>
      <c r="H63" s="173">
        <v>42447</v>
      </c>
      <c r="I63" s="159" t="s">
        <v>381</v>
      </c>
      <c r="J63" s="167"/>
      <c r="K63" s="71"/>
      <c r="L63" s="71"/>
      <c r="M63" s="71"/>
      <c r="N63" s="199"/>
    </row>
    <row r="64" spans="1:14" x14ac:dyDescent="0.25">
      <c r="A64" s="296" t="s">
        <v>379</v>
      </c>
      <c r="B64" s="168" t="s">
        <v>394</v>
      </c>
      <c r="C64" s="272">
        <v>42447</v>
      </c>
      <c r="D64" s="273">
        <f t="shared" si="1"/>
        <v>2712</v>
      </c>
      <c r="E64" s="280">
        <v>212.64</v>
      </c>
      <c r="F64" s="73">
        <v>39</v>
      </c>
      <c r="G64" s="195">
        <f t="shared" si="0"/>
        <v>8292.9599999999991</v>
      </c>
      <c r="H64" s="680">
        <v>42462</v>
      </c>
      <c r="I64" s="681" t="s">
        <v>381</v>
      </c>
      <c r="J64" s="167"/>
      <c r="K64" s="71"/>
      <c r="L64" s="71"/>
      <c r="M64" s="71"/>
      <c r="N64" s="199"/>
    </row>
    <row r="65" spans="1:14" x14ac:dyDescent="0.25">
      <c r="A65" s="296" t="s">
        <v>379</v>
      </c>
      <c r="B65" s="168" t="s">
        <v>394</v>
      </c>
      <c r="C65" s="272">
        <v>42447</v>
      </c>
      <c r="D65" s="273">
        <f t="shared" si="1"/>
        <v>2713</v>
      </c>
      <c r="E65" s="280">
        <v>107.78</v>
      </c>
      <c r="F65" s="73">
        <v>39</v>
      </c>
      <c r="G65" s="195">
        <f t="shared" si="0"/>
        <v>4203.42</v>
      </c>
      <c r="H65" s="680">
        <v>42462</v>
      </c>
      <c r="I65" s="681" t="s">
        <v>381</v>
      </c>
      <c r="J65" s="167"/>
      <c r="K65" s="71"/>
      <c r="L65" s="71"/>
      <c r="M65" s="71"/>
      <c r="N65" s="199"/>
    </row>
    <row r="66" spans="1:14" x14ac:dyDescent="0.25">
      <c r="A66" s="296" t="s">
        <v>386</v>
      </c>
      <c r="B66" s="168" t="s">
        <v>435</v>
      </c>
      <c r="C66" s="272">
        <v>42446</v>
      </c>
      <c r="D66" s="273">
        <f t="shared" si="1"/>
        <v>2714</v>
      </c>
      <c r="E66" s="280">
        <v>1389.7</v>
      </c>
      <c r="F66" s="73">
        <v>68</v>
      </c>
      <c r="G66" s="195">
        <f t="shared" si="0"/>
        <v>94499.6</v>
      </c>
      <c r="H66" s="173">
        <v>42447</v>
      </c>
      <c r="I66" s="159" t="s">
        <v>381</v>
      </c>
      <c r="K66" s="71"/>
      <c r="L66" s="71"/>
      <c r="M66" s="71"/>
      <c r="N66" s="199"/>
    </row>
    <row r="67" spans="1:14" x14ac:dyDescent="0.25">
      <c r="A67" s="296" t="s">
        <v>528</v>
      </c>
      <c r="B67" s="168" t="s">
        <v>517</v>
      </c>
      <c r="C67" s="272">
        <v>42448</v>
      </c>
      <c r="D67" s="273">
        <f t="shared" si="1"/>
        <v>2715</v>
      </c>
      <c r="E67" s="280">
        <v>106.6</v>
      </c>
      <c r="F67" s="73">
        <v>45</v>
      </c>
      <c r="G67" s="195">
        <f>F67*E67+104.5*25+31.3*27</f>
        <v>8254.6</v>
      </c>
      <c r="H67" s="278">
        <v>42448</v>
      </c>
      <c r="I67" s="159" t="s">
        <v>381</v>
      </c>
      <c r="J67" s="167"/>
      <c r="K67" s="71"/>
      <c r="L67" s="71"/>
      <c r="M67" s="71"/>
      <c r="N67" s="199"/>
    </row>
    <row r="68" spans="1:14" ht="17.25" customHeight="1" x14ac:dyDescent="0.25">
      <c r="A68" s="296" t="s">
        <v>529</v>
      </c>
      <c r="B68" s="635" t="s">
        <v>530</v>
      </c>
      <c r="C68" s="272">
        <v>42448</v>
      </c>
      <c r="D68" s="273">
        <f t="shared" si="1"/>
        <v>2716</v>
      </c>
      <c r="E68" s="302">
        <v>54.6</v>
      </c>
      <c r="F68" s="303">
        <v>40</v>
      </c>
      <c r="G68" s="195">
        <f t="shared" si="0"/>
        <v>2184</v>
      </c>
      <c r="H68" s="304">
        <v>42448</v>
      </c>
      <c r="I68" s="305" t="s">
        <v>381</v>
      </c>
      <c r="J68" s="306"/>
      <c r="K68" s="307"/>
      <c r="L68" s="308"/>
      <c r="M68" s="308"/>
      <c r="N68" s="308"/>
    </row>
    <row r="69" spans="1:14" x14ac:dyDescent="0.25">
      <c r="A69" s="296" t="s">
        <v>460</v>
      </c>
      <c r="B69" s="168"/>
      <c r="C69" s="272"/>
      <c r="D69" s="273">
        <f t="shared" si="1"/>
        <v>2717</v>
      </c>
      <c r="E69" s="280"/>
      <c r="F69" s="73"/>
      <c r="G69" s="195">
        <f t="shared" si="0"/>
        <v>0</v>
      </c>
      <c r="H69" s="278"/>
      <c r="K69" s="309"/>
      <c r="L69" s="309"/>
      <c r="M69" s="309"/>
      <c r="N69" s="309"/>
    </row>
    <row r="70" spans="1:14" x14ac:dyDescent="0.25">
      <c r="A70" s="296" t="s">
        <v>386</v>
      </c>
      <c r="B70" s="168" t="s">
        <v>435</v>
      </c>
      <c r="C70" s="272">
        <v>42448</v>
      </c>
      <c r="D70" s="273">
        <f t="shared" ref="D70:D107" si="2">D69+1</f>
        <v>2718</v>
      </c>
      <c r="E70" s="280">
        <v>1068.7</v>
      </c>
      <c r="F70" s="73">
        <v>68</v>
      </c>
      <c r="G70" s="195">
        <f t="shared" si="0"/>
        <v>72671.600000000006</v>
      </c>
      <c r="H70" s="278">
        <v>42448</v>
      </c>
      <c r="I70" s="167" t="s">
        <v>381</v>
      </c>
      <c r="K70" s="309"/>
      <c r="L70" s="309"/>
      <c r="M70" s="309"/>
      <c r="N70" s="309"/>
    </row>
    <row r="71" spans="1:14" x14ac:dyDescent="0.25">
      <c r="A71" s="296" t="s">
        <v>405</v>
      </c>
      <c r="B71" s="310" t="s">
        <v>488</v>
      </c>
      <c r="C71" s="272">
        <v>42448</v>
      </c>
      <c r="D71" s="273">
        <f t="shared" si="2"/>
        <v>2719</v>
      </c>
      <c r="E71" s="280">
        <v>201.1</v>
      </c>
      <c r="F71" s="73">
        <v>90</v>
      </c>
      <c r="G71" s="195">
        <f t="shared" si="0"/>
        <v>18099</v>
      </c>
      <c r="H71" s="278">
        <v>42455</v>
      </c>
      <c r="I71" s="167" t="s">
        <v>381</v>
      </c>
      <c r="K71" s="71"/>
      <c r="L71" s="71"/>
      <c r="M71" s="71"/>
      <c r="N71" s="199"/>
    </row>
    <row r="72" spans="1:14" x14ac:dyDescent="0.25">
      <c r="A72" s="296" t="s">
        <v>379</v>
      </c>
      <c r="B72" s="310" t="s">
        <v>407</v>
      </c>
      <c r="C72" s="272">
        <v>42448</v>
      </c>
      <c r="D72" s="273">
        <f t="shared" si="2"/>
        <v>2720</v>
      </c>
      <c r="E72" s="280">
        <v>364.8</v>
      </c>
      <c r="F72" s="73">
        <v>28.9</v>
      </c>
      <c r="G72" s="195">
        <f t="shared" si="0"/>
        <v>10542.72</v>
      </c>
      <c r="H72" s="678">
        <v>42462</v>
      </c>
      <c r="I72" s="679" t="s">
        <v>381</v>
      </c>
      <c r="K72" s="71"/>
      <c r="L72" s="71"/>
      <c r="M72" s="71"/>
      <c r="N72" s="199"/>
    </row>
    <row r="73" spans="1:14" x14ac:dyDescent="0.25">
      <c r="A73" s="296" t="s">
        <v>531</v>
      </c>
      <c r="B73" s="168" t="s">
        <v>425</v>
      </c>
      <c r="C73" s="272">
        <v>42450</v>
      </c>
      <c r="D73" s="273">
        <f t="shared" si="2"/>
        <v>2721</v>
      </c>
      <c r="E73" s="280">
        <v>3676</v>
      </c>
      <c r="F73" s="73">
        <v>1</v>
      </c>
      <c r="G73" s="195">
        <f t="shared" si="0"/>
        <v>3676</v>
      </c>
      <c r="H73" s="278">
        <v>42450</v>
      </c>
      <c r="I73" s="167" t="s">
        <v>381</v>
      </c>
      <c r="K73" s="71"/>
      <c r="L73" s="71"/>
      <c r="M73" s="71"/>
      <c r="N73" s="199"/>
    </row>
    <row r="74" spans="1:14" x14ac:dyDescent="0.25">
      <c r="A74" s="296" t="s">
        <v>386</v>
      </c>
      <c r="B74" s="168" t="s">
        <v>435</v>
      </c>
      <c r="C74" s="272">
        <v>42450</v>
      </c>
      <c r="D74" s="273">
        <f t="shared" si="2"/>
        <v>2722</v>
      </c>
      <c r="E74" s="280">
        <v>1129.2</v>
      </c>
      <c r="F74" s="73">
        <v>68</v>
      </c>
      <c r="G74" s="195">
        <f t="shared" si="0"/>
        <v>76785.600000000006</v>
      </c>
      <c r="H74" s="278">
        <v>42451</v>
      </c>
      <c r="I74" s="167" t="s">
        <v>381</v>
      </c>
      <c r="K74" s="71"/>
      <c r="L74" s="71"/>
      <c r="M74" s="71"/>
      <c r="N74" s="199"/>
    </row>
    <row r="75" spans="1:14" x14ac:dyDescent="0.25">
      <c r="A75" s="297" t="s">
        <v>395</v>
      </c>
      <c r="B75" s="168" t="s">
        <v>532</v>
      </c>
      <c r="C75" s="298">
        <v>42450</v>
      </c>
      <c r="D75" s="273">
        <f t="shared" si="2"/>
        <v>2723</v>
      </c>
      <c r="E75" s="280">
        <v>14074</v>
      </c>
      <c r="F75" s="73">
        <v>1</v>
      </c>
      <c r="G75" s="195">
        <f t="shared" si="0"/>
        <v>14074</v>
      </c>
      <c r="H75" s="278">
        <v>42452</v>
      </c>
      <c r="I75" s="167" t="s">
        <v>381</v>
      </c>
      <c r="J75" s="167" t="s">
        <v>533</v>
      </c>
      <c r="K75" s="71"/>
      <c r="L75" s="71"/>
      <c r="M75" s="71"/>
      <c r="N75" s="199"/>
    </row>
    <row r="76" spans="1:14" x14ac:dyDescent="0.25">
      <c r="A76" s="296" t="s">
        <v>534</v>
      </c>
      <c r="B76" s="168" t="s">
        <v>496</v>
      </c>
      <c r="C76" s="272">
        <v>42451</v>
      </c>
      <c r="D76" s="273">
        <f t="shared" si="2"/>
        <v>2724</v>
      </c>
      <c r="E76" s="280">
        <v>80.2</v>
      </c>
      <c r="F76" s="73">
        <v>30</v>
      </c>
      <c r="G76" s="195">
        <f t="shared" si="0"/>
        <v>2406</v>
      </c>
      <c r="H76" s="278">
        <v>42451</v>
      </c>
      <c r="I76" s="167" t="s">
        <v>381</v>
      </c>
      <c r="J76" s="167" t="s">
        <v>535</v>
      </c>
      <c r="K76" s="71"/>
      <c r="L76" s="71"/>
      <c r="M76" s="71"/>
      <c r="N76" s="199"/>
    </row>
    <row r="77" spans="1:14" x14ac:dyDescent="0.25">
      <c r="A77" s="296" t="s">
        <v>536</v>
      </c>
      <c r="B77" s="168" t="s">
        <v>537</v>
      </c>
      <c r="C77" s="272">
        <v>42451</v>
      </c>
      <c r="D77" s="273">
        <f t="shared" si="2"/>
        <v>2725</v>
      </c>
      <c r="E77" s="280">
        <v>341.4</v>
      </c>
      <c r="F77" s="73">
        <v>35</v>
      </c>
      <c r="G77" s="195">
        <f t="shared" si="0"/>
        <v>11949</v>
      </c>
      <c r="H77" s="278">
        <v>42451</v>
      </c>
      <c r="I77" s="167" t="s">
        <v>381</v>
      </c>
      <c r="J77" s="167"/>
      <c r="K77" s="71"/>
      <c r="L77" s="71"/>
      <c r="M77" s="71"/>
      <c r="N77" s="199"/>
    </row>
    <row r="78" spans="1:14" x14ac:dyDescent="0.25">
      <c r="A78" s="296" t="s">
        <v>386</v>
      </c>
      <c r="B78" s="168" t="s">
        <v>435</v>
      </c>
      <c r="C78" s="272">
        <v>42451</v>
      </c>
      <c r="D78" s="273">
        <f t="shared" si="2"/>
        <v>2726</v>
      </c>
      <c r="E78" s="280">
        <v>979.1</v>
      </c>
      <c r="F78" s="73">
        <v>68</v>
      </c>
      <c r="G78" s="195">
        <f t="shared" si="0"/>
        <v>66578.8</v>
      </c>
      <c r="H78" s="278">
        <v>42451</v>
      </c>
      <c r="I78" s="167" t="s">
        <v>381</v>
      </c>
      <c r="J78" s="167"/>
      <c r="K78" s="71"/>
      <c r="L78" s="71"/>
      <c r="M78" s="71"/>
      <c r="N78" s="199"/>
    </row>
    <row r="79" spans="1:14" x14ac:dyDescent="0.25">
      <c r="A79" s="297" t="s">
        <v>390</v>
      </c>
      <c r="B79" s="168" t="s">
        <v>538</v>
      </c>
      <c r="C79" s="298">
        <v>42451</v>
      </c>
      <c r="D79" s="273">
        <f t="shared" si="2"/>
        <v>2727</v>
      </c>
      <c r="E79" s="280">
        <v>92</v>
      </c>
      <c r="F79" s="73">
        <v>42</v>
      </c>
      <c r="G79" s="195">
        <f>F79*E79+50*53</f>
        <v>6514</v>
      </c>
      <c r="H79" s="278">
        <v>42451</v>
      </c>
      <c r="I79" s="167" t="s">
        <v>381</v>
      </c>
      <c r="J79" s="167"/>
      <c r="K79" s="71"/>
      <c r="L79" s="71"/>
      <c r="M79" s="71"/>
      <c r="N79" s="199"/>
    </row>
    <row r="80" spans="1:14" x14ac:dyDescent="0.25">
      <c r="A80" s="296" t="s">
        <v>439</v>
      </c>
      <c r="B80" s="168" t="s">
        <v>539</v>
      </c>
      <c r="C80" s="272" t="s">
        <v>540</v>
      </c>
      <c r="D80" s="273">
        <f t="shared" si="2"/>
        <v>2728</v>
      </c>
      <c r="E80" s="280">
        <f>83.1+9.1</f>
        <v>92.199999999999989</v>
      </c>
      <c r="F80" s="73">
        <v>32</v>
      </c>
      <c r="G80" s="195">
        <f t="shared" si="0"/>
        <v>2950.3999999999996</v>
      </c>
      <c r="H80" s="278">
        <v>42452</v>
      </c>
      <c r="I80" s="167" t="s">
        <v>381</v>
      </c>
      <c r="J80" s="167"/>
      <c r="K80" s="71"/>
      <c r="L80" s="71"/>
      <c r="M80" s="71"/>
      <c r="N80" s="199"/>
    </row>
    <row r="81" spans="1:14" x14ac:dyDescent="0.25">
      <c r="A81" s="296" t="s">
        <v>411</v>
      </c>
      <c r="B81" s="170" t="s">
        <v>448</v>
      </c>
      <c r="C81" s="272">
        <v>42452</v>
      </c>
      <c r="D81" s="273">
        <f t="shared" si="2"/>
        <v>2729</v>
      </c>
      <c r="E81" s="280">
        <v>31.4</v>
      </c>
      <c r="F81" s="73">
        <v>75</v>
      </c>
      <c r="G81" s="195">
        <f t="shared" si="0"/>
        <v>2355</v>
      </c>
      <c r="H81" s="278">
        <v>42452</v>
      </c>
      <c r="I81" s="167" t="s">
        <v>381</v>
      </c>
      <c r="J81" s="167"/>
      <c r="K81" s="71"/>
      <c r="L81" s="71"/>
      <c r="M81" s="71"/>
      <c r="N81" s="199"/>
    </row>
    <row r="82" spans="1:14" x14ac:dyDescent="0.25">
      <c r="A82" s="296" t="s">
        <v>386</v>
      </c>
      <c r="B82" s="170" t="s">
        <v>435</v>
      </c>
      <c r="C82" s="272">
        <v>42452</v>
      </c>
      <c r="D82" s="273">
        <f t="shared" si="2"/>
        <v>2730</v>
      </c>
      <c r="E82" s="280">
        <v>927.1</v>
      </c>
      <c r="F82" s="73">
        <v>68</v>
      </c>
      <c r="G82" s="195">
        <f t="shared" si="0"/>
        <v>63042.8</v>
      </c>
      <c r="H82" s="278">
        <v>42452</v>
      </c>
      <c r="I82" s="167" t="s">
        <v>381</v>
      </c>
      <c r="J82" s="167"/>
      <c r="K82" s="71"/>
      <c r="L82" s="71"/>
      <c r="M82" s="71"/>
      <c r="N82" s="199"/>
    </row>
    <row r="83" spans="1:14" x14ac:dyDescent="0.25">
      <c r="A83" s="296" t="s">
        <v>434</v>
      </c>
      <c r="B83" s="168" t="s">
        <v>435</v>
      </c>
      <c r="C83" s="272">
        <v>42452</v>
      </c>
      <c r="D83" s="273">
        <f t="shared" si="2"/>
        <v>2731</v>
      </c>
      <c r="E83" s="280">
        <v>963.1</v>
      </c>
      <c r="F83" s="73">
        <v>68</v>
      </c>
      <c r="G83" s="195">
        <f t="shared" si="0"/>
        <v>65490.8</v>
      </c>
      <c r="H83" s="278">
        <v>42458</v>
      </c>
      <c r="I83" s="167" t="s">
        <v>381</v>
      </c>
      <c r="K83" s="71"/>
      <c r="L83" s="71"/>
      <c r="M83" s="71"/>
      <c r="N83" s="199"/>
    </row>
    <row r="84" spans="1:14" x14ac:dyDescent="0.25">
      <c r="A84" s="296" t="s">
        <v>382</v>
      </c>
      <c r="B84" s="168" t="s">
        <v>420</v>
      </c>
      <c r="C84" s="272">
        <v>42453</v>
      </c>
      <c r="D84" s="273">
        <f t="shared" si="2"/>
        <v>2732</v>
      </c>
      <c r="E84" s="280">
        <v>101.3</v>
      </c>
      <c r="F84" s="73">
        <v>45</v>
      </c>
      <c r="G84" s="195">
        <f>F84*E84+59.7*27+50.1*65</f>
        <v>9426.9</v>
      </c>
      <c r="H84" s="278">
        <v>42453</v>
      </c>
      <c r="I84" s="167" t="s">
        <v>381</v>
      </c>
      <c r="K84" s="71"/>
      <c r="L84" s="71"/>
      <c r="M84" s="71"/>
      <c r="N84" s="199"/>
    </row>
    <row r="85" spans="1:14" x14ac:dyDescent="0.25">
      <c r="A85" s="296" t="s">
        <v>386</v>
      </c>
      <c r="B85" s="168" t="s">
        <v>435</v>
      </c>
      <c r="C85" s="272">
        <v>42453</v>
      </c>
      <c r="D85" s="273">
        <f t="shared" si="2"/>
        <v>2733</v>
      </c>
      <c r="E85" s="280">
        <v>358.1</v>
      </c>
      <c r="F85" s="73">
        <v>68</v>
      </c>
      <c r="G85" s="195">
        <f t="shared" si="0"/>
        <v>24350.800000000003</v>
      </c>
      <c r="H85" s="278">
        <v>42453</v>
      </c>
      <c r="I85" s="167" t="s">
        <v>381</v>
      </c>
      <c r="K85" s="71"/>
      <c r="L85" s="71"/>
      <c r="M85" s="71"/>
      <c r="N85" s="199"/>
    </row>
    <row r="86" spans="1:14" x14ac:dyDescent="0.25">
      <c r="A86" s="296" t="s">
        <v>541</v>
      </c>
      <c r="B86" s="168" t="s">
        <v>398</v>
      </c>
      <c r="C86" s="272">
        <v>42453</v>
      </c>
      <c r="D86" s="273">
        <f t="shared" si="2"/>
        <v>2734</v>
      </c>
      <c r="E86" s="280">
        <v>676</v>
      </c>
      <c r="F86" s="73">
        <v>0</v>
      </c>
      <c r="G86" s="195">
        <v>37905</v>
      </c>
      <c r="H86" s="278">
        <v>42457</v>
      </c>
      <c r="I86" s="167" t="s">
        <v>381</v>
      </c>
      <c r="K86" s="71"/>
      <c r="L86" s="71"/>
      <c r="M86" s="71"/>
      <c r="N86" s="199"/>
    </row>
    <row r="87" spans="1:14" x14ac:dyDescent="0.25">
      <c r="A87" s="296" t="s">
        <v>386</v>
      </c>
      <c r="B87" s="168" t="s">
        <v>435</v>
      </c>
      <c r="C87" s="272">
        <v>42453</v>
      </c>
      <c r="D87" s="273">
        <f t="shared" si="2"/>
        <v>2735</v>
      </c>
      <c r="E87" s="280">
        <v>2459.8000000000002</v>
      </c>
      <c r="F87" s="73">
        <v>68</v>
      </c>
      <c r="G87" s="195">
        <f t="shared" si="0"/>
        <v>167266.40000000002</v>
      </c>
      <c r="H87" s="278">
        <v>42457</v>
      </c>
      <c r="I87" s="167" t="s">
        <v>381</v>
      </c>
      <c r="K87" s="71"/>
      <c r="L87" s="71"/>
      <c r="M87" s="71"/>
      <c r="N87" s="199"/>
    </row>
    <row r="88" spans="1:14" x14ac:dyDescent="0.25">
      <c r="A88" s="296" t="s">
        <v>542</v>
      </c>
      <c r="B88" s="170" t="s">
        <v>543</v>
      </c>
      <c r="C88" s="272">
        <v>42547</v>
      </c>
      <c r="D88" s="273">
        <f t="shared" si="2"/>
        <v>2736</v>
      </c>
      <c r="E88" s="280">
        <v>48.4</v>
      </c>
      <c r="F88" s="73">
        <v>14</v>
      </c>
      <c r="G88" s="195">
        <f t="shared" si="0"/>
        <v>677.6</v>
      </c>
      <c r="H88" s="278">
        <v>42455</v>
      </c>
      <c r="I88" s="167" t="s">
        <v>381</v>
      </c>
      <c r="J88" s="71" t="s">
        <v>544</v>
      </c>
      <c r="K88" s="71"/>
      <c r="L88" s="71"/>
      <c r="M88" s="71"/>
      <c r="N88" s="199"/>
    </row>
    <row r="89" spans="1:14" x14ac:dyDescent="0.25">
      <c r="A89" s="296" t="s">
        <v>545</v>
      </c>
      <c r="B89" s="168" t="s">
        <v>496</v>
      </c>
      <c r="C89" s="272">
        <v>42455</v>
      </c>
      <c r="D89" s="273">
        <f t="shared" si="2"/>
        <v>2737</v>
      </c>
      <c r="E89" s="280">
        <v>315.8</v>
      </c>
      <c r="F89" s="73">
        <v>30</v>
      </c>
      <c r="G89" s="195">
        <f t="shared" si="0"/>
        <v>9474</v>
      </c>
      <c r="H89" s="278">
        <v>42457</v>
      </c>
      <c r="I89" s="167" t="s">
        <v>381</v>
      </c>
      <c r="J89" s="71" t="s">
        <v>546</v>
      </c>
      <c r="K89" s="71"/>
      <c r="L89" s="71"/>
      <c r="M89" s="71"/>
      <c r="N89" s="199"/>
    </row>
    <row r="90" spans="1:14" x14ac:dyDescent="0.25">
      <c r="A90" s="296" t="s">
        <v>424</v>
      </c>
      <c r="B90" s="168" t="s">
        <v>547</v>
      </c>
      <c r="C90" s="272">
        <v>42455</v>
      </c>
      <c r="D90" s="273">
        <f t="shared" si="2"/>
        <v>2738</v>
      </c>
      <c r="E90" s="280">
        <v>705</v>
      </c>
      <c r="F90" s="73">
        <v>1</v>
      </c>
      <c r="G90" s="195">
        <f t="shared" si="0"/>
        <v>705</v>
      </c>
      <c r="H90" s="278">
        <v>42455</v>
      </c>
      <c r="I90" s="167" t="s">
        <v>381</v>
      </c>
      <c r="K90" s="71"/>
      <c r="L90" s="71"/>
      <c r="M90" s="71"/>
      <c r="N90" s="199"/>
    </row>
    <row r="91" spans="1:14" x14ac:dyDescent="0.25">
      <c r="A91" s="311" t="s">
        <v>548</v>
      </c>
      <c r="B91" s="168" t="s">
        <v>549</v>
      </c>
      <c r="C91" s="312">
        <v>42454</v>
      </c>
      <c r="D91" s="273">
        <f t="shared" si="2"/>
        <v>2739</v>
      </c>
      <c r="E91" s="280">
        <v>32.200000000000003</v>
      </c>
      <c r="F91" s="73">
        <v>49</v>
      </c>
      <c r="G91" s="195">
        <f t="shared" ref="G91:G111" si="3">F91*E91</f>
        <v>1577.8000000000002</v>
      </c>
      <c r="H91" s="278">
        <v>42455</v>
      </c>
      <c r="I91" s="167" t="s">
        <v>381</v>
      </c>
      <c r="J91" s="71" t="s">
        <v>550</v>
      </c>
      <c r="K91" s="71"/>
      <c r="L91" s="71"/>
      <c r="M91" s="71"/>
      <c r="N91" s="199"/>
    </row>
    <row r="92" spans="1:14" x14ac:dyDescent="0.25">
      <c r="A92" s="296" t="s">
        <v>411</v>
      </c>
      <c r="B92" s="168" t="s">
        <v>448</v>
      </c>
      <c r="C92" s="272">
        <v>42455</v>
      </c>
      <c r="D92" s="273">
        <f t="shared" si="2"/>
        <v>2740</v>
      </c>
      <c r="E92" s="280">
        <v>26.7</v>
      </c>
      <c r="F92" s="73">
        <v>75</v>
      </c>
      <c r="G92" s="195">
        <f t="shared" si="3"/>
        <v>2002.5</v>
      </c>
      <c r="H92" s="278">
        <v>42455</v>
      </c>
      <c r="I92" s="167" t="s">
        <v>381</v>
      </c>
      <c r="K92" s="71"/>
      <c r="L92" s="71"/>
      <c r="M92" s="71"/>
      <c r="N92" s="199"/>
    </row>
    <row r="93" spans="1:14" x14ac:dyDescent="0.25">
      <c r="A93" s="296" t="s">
        <v>386</v>
      </c>
      <c r="B93" s="168" t="s">
        <v>435</v>
      </c>
      <c r="C93" s="272">
        <v>42455</v>
      </c>
      <c r="D93" s="273">
        <f t="shared" si="2"/>
        <v>2741</v>
      </c>
      <c r="E93" s="280">
        <v>675.5</v>
      </c>
      <c r="F93" s="73">
        <v>68</v>
      </c>
      <c r="G93" s="195">
        <f t="shared" si="3"/>
        <v>45934</v>
      </c>
      <c r="H93" s="278">
        <v>42457</v>
      </c>
      <c r="I93" s="167" t="s">
        <v>381</v>
      </c>
      <c r="K93" s="71"/>
      <c r="L93" s="71"/>
      <c r="M93" s="71"/>
      <c r="N93" s="199"/>
    </row>
    <row r="94" spans="1:14" x14ac:dyDescent="0.25">
      <c r="A94" s="296" t="s">
        <v>405</v>
      </c>
      <c r="B94" s="168" t="s">
        <v>420</v>
      </c>
      <c r="C94" s="272">
        <v>42456</v>
      </c>
      <c r="D94" s="273">
        <f t="shared" si="2"/>
        <v>2742</v>
      </c>
      <c r="E94" s="280">
        <v>113</v>
      </c>
      <c r="F94" s="73">
        <v>45</v>
      </c>
      <c r="G94" s="195">
        <f>F94*E94+20.7*25+50*27</f>
        <v>6952.5</v>
      </c>
      <c r="H94" s="278">
        <v>42456</v>
      </c>
      <c r="I94" s="167" t="s">
        <v>381</v>
      </c>
      <c r="K94" s="71"/>
      <c r="L94" s="71"/>
      <c r="M94" s="71"/>
      <c r="N94" s="199"/>
    </row>
    <row r="95" spans="1:14" x14ac:dyDescent="0.25">
      <c r="A95" s="296" t="s">
        <v>382</v>
      </c>
      <c r="B95" s="168" t="s">
        <v>420</v>
      </c>
      <c r="C95" s="272">
        <v>42457</v>
      </c>
      <c r="D95" s="273">
        <f t="shared" si="2"/>
        <v>2743</v>
      </c>
      <c r="E95" s="280">
        <v>53.1</v>
      </c>
      <c r="F95" s="73">
        <v>25</v>
      </c>
      <c r="G95" s="195">
        <f t="shared" si="3"/>
        <v>1327.5</v>
      </c>
      <c r="H95" s="278">
        <v>42457</v>
      </c>
      <c r="I95" s="167" t="s">
        <v>381</v>
      </c>
      <c r="K95" s="71"/>
      <c r="L95" s="71"/>
      <c r="M95" s="71"/>
      <c r="N95" s="199"/>
    </row>
    <row r="96" spans="1:14" x14ac:dyDescent="0.25">
      <c r="A96" s="296" t="s">
        <v>386</v>
      </c>
      <c r="B96" s="168" t="s">
        <v>435</v>
      </c>
      <c r="C96" s="272">
        <v>42457</v>
      </c>
      <c r="D96" s="273">
        <f t="shared" si="2"/>
        <v>2744</v>
      </c>
      <c r="E96" s="280">
        <v>1348</v>
      </c>
      <c r="F96" s="73">
        <v>68</v>
      </c>
      <c r="G96" s="195">
        <f t="shared" si="3"/>
        <v>91664</v>
      </c>
      <c r="H96" s="278">
        <v>42457</v>
      </c>
      <c r="I96" s="167" t="s">
        <v>381</v>
      </c>
      <c r="K96" s="71"/>
      <c r="L96" s="71"/>
      <c r="M96" s="71"/>
      <c r="N96" s="199"/>
    </row>
    <row r="97" spans="1:14" x14ac:dyDescent="0.25">
      <c r="A97" s="296" t="s">
        <v>551</v>
      </c>
      <c r="B97" s="168" t="s">
        <v>547</v>
      </c>
      <c r="C97" s="272">
        <v>42457</v>
      </c>
      <c r="D97" s="273">
        <f t="shared" si="2"/>
        <v>2745</v>
      </c>
      <c r="E97" s="280">
        <v>1615</v>
      </c>
      <c r="F97" s="73">
        <v>1</v>
      </c>
      <c r="G97" s="195">
        <f t="shared" si="3"/>
        <v>1615</v>
      </c>
      <c r="H97" s="278">
        <v>42457</v>
      </c>
      <c r="I97" s="167" t="s">
        <v>381</v>
      </c>
      <c r="K97" s="71"/>
      <c r="L97" s="71"/>
      <c r="M97" s="71"/>
      <c r="N97" s="199"/>
    </row>
    <row r="98" spans="1:14" x14ac:dyDescent="0.25">
      <c r="A98" s="296" t="s">
        <v>390</v>
      </c>
      <c r="B98" s="168" t="s">
        <v>420</v>
      </c>
      <c r="C98" s="272">
        <v>42458</v>
      </c>
      <c r="D98" s="273">
        <f t="shared" si="2"/>
        <v>2746</v>
      </c>
      <c r="E98" s="280">
        <v>117.8</v>
      </c>
      <c r="F98" s="73">
        <v>42</v>
      </c>
      <c r="G98" s="195">
        <f>F98*E98+51.2*27</f>
        <v>6330</v>
      </c>
      <c r="H98" s="278">
        <v>42458</v>
      </c>
      <c r="I98" s="167" t="s">
        <v>381</v>
      </c>
      <c r="K98" s="71"/>
      <c r="L98" s="71"/>
      <c r="M98" s="71"/>
      <c r="N98" s="199"/>
    </row>
    <row r="99" spans="1:14" x14ac:dyDescent="0.25">
      <c r="A99" s="311" t="s">
        <v>386</v>
      </c>
      <c r="B99" s="168" t="s">
        <v>435</v>
      </c>
      <c r="C99" s="312">
        <v>42458</v>
      </c>
      <c r="D99" s="273">
        <f t="shared" si="2"/>
        <v>2747</v>
      </c>
      <c r="E99" s="280">
        <v>686.8</v>
      </c>
      <c r="F99" s="73">
        <v>68</v>
      </c>
      <c r="G99" s="195">
        <f t="shared" si="3"/>
        <v>46702.399999999994</v>
      </c>
      <c r="H99" s="278">
        <v>42460</v>
      </c>
      <c r="I99" s="167" t="s">
        <v>381</v>
      </c>
      <c r="K99" s="71"/>
      <c r="L99" s="71"/>
      <c r="M99" s="71"/>
      <c r="N99" s="199"/>
    </row>
    <row r="100" spans="1:14" x14ac:dyDescent="0.25">
      <c r="A100" s="311" t="s">
        <v>386</v>
      </c>
      <c r="B100" s="168" t="s">
        <v>435</v>
      </c>
      <c r="C100" s="312">
        <v>42459</v>
      </c>
      <c r="D100" s="273">
        <f t="shared" si="2"/>
        <v>2748</v>
      </c>
      <c r="E100" s="280">
        <f>141.2</f>
        <v>141.19999999999999</v>
      </c>
      <c r="F100" s="73">
        <v>68</v>
      </c>
      <c r="G100" s="195">
        <f>F100*E100+199.6*73</f>
        <v>24172.399999999998</v>
      </c>
      <c r="H100" s="278">
        <v>42459</v>
      </c>
      <c r="I100" s="167" t="s">
        <v>381</v>
      </c>
      <c r="K100" s="71"/>
      <c r="L100" s="71"/>
      <c r="M100" s="71"/>
      <c r="N100" s="199"/>
    </row>
    <row r="101" spans="1:14" x14ac:dyDescent="0.25">
      <c r="A101" s="296" t="s">
        <v>379</v>
      </c>
      <c r="B101" s="168" t="s">
        <v>508</v>
      </c>
      <c r="C101" s="272">
        <v>42459</v>
      </c>
      <c r="D101" s="273">
        <f t="shared" si="2"/>
        <v>2749</v>
      </c>
      <c r="E101" s="280">
        <v>147.82</v>
      </c>
      <c r="F101" s="73">
        <v>42</v>
      </c>
      <c r="G101" s="195">
        <f t="shared" si="3"/>
        <v>6208.44</v>
      </c>
      <c r="H101" s="678">
        <v>42467</v>
      </c>
      <c r="I101" s="679" t="s">
        <v>381</v>
      </c>
      <c r="K101" s="71"/>
      <c r="L101" s="71"/>
      <c r="M101" s="71"/>
      <c r="N101" s="199"/>
    </row>
    <row r="102" spans="1:14" x14ac:dyDescent="0.25">
      <c r="A102" s="296" t="s">
        <v>434</v>
      </c>
      <c r="B102" s="168" t="s">
        <v>435</v>
      </c>
      <c r="C102" s="272">
        <v>42460</v>
      </c>
      <c r="D102" s="273">
        <f t="shared" si="2"/>
        <v>2750</v>
      </c>
      <c r="E102" s="280">
        <v>988.9</v>
      </c>
      <c r="F102" s="73">
        <v>68</v>
      </c>
      <c r="G102" s="195">
        <f t="shared" si="3"/>
        <v>67245.2</v>
      </c>
      <c r="H102" s="678">
        <v>42461</v>
      </c>
      <c r="I102" s="679" t="s">
        <v>381</v>
      </c>
      <c r="K102" s="71"/>
      <c r="L102" s="71"/>
      <c r="M102" s="71"/>
      <c r="N102" s="199"/>
    </row>
    <row r="103" spans="1:14" x14ac:dyDescent="0.25">
      <c r="A103" s="296" t="s">
        <v>382</v>
      </c>
      <c r="B103" s="168" t="s">
        <v>656</v>
      </c>
      <c r="C103" s="272">
        <v>42459</v>
      </c>
      <c r="D103" s="273">
        <f t="shared" si="2"/>
        <v>2751</v>
      </c>
      <c r="E103" s="280">
        <v>111.6</v>
      </c>
      <c r="F103" s="73">
        <v>45</v>
      </c>
      <c r="G103" s="195">
        <f t="shared" si="3"/>
        <v>5022</v>
      </c>
      <c r="H103" s="678">
        <v>42468</v>
      </c>
      <c r="I103" s="679" t="s">
        <v>381</v>
      </c>
      <c r="K103" s="71"/>
      <c r="L103" s="71"/>
      <c r="M103" s="71"/>
      <c r="N103" s="199"/>
    </row>
    <row r="104" spans="1:14" x14ac:dyDescent="0.25">
      <c r="A104" s="296" t="s">
        <v>552</v>
      </c>
      <c r="B104" s="168" t="s">
        <v>393</v>
      </c>
      <c r="C104" s="272">
        <v>42459</v>
      </c>
      <c r="D104" s="273">
        <f t="shared" si="2"/>
        <v>2752</v>
      </c>
      <c r="E104" s="280">
        <v>17.920000000000002</v>
      </c>
      <c r="F104" s="73">
        <v>40</v>
      </c>
      <c r="G104" s="195">
        <f t="shared" si="3"/>
        <v>716.80000000000007</v>
      </c>
      <c r="H104" s="278">
        <v>42460</v>
      </c>
      <c r="I104" s="167" t="s">
        <v>381</v>
      </c>
      <c r="J104" s="71" t="s">
        <v>553</v>
      </c>
      <c r="K104" s="71"/>
      <c r="L104" s="71"/>
      <c r="M104" s="71"/>
      <c r="N104" s="199"/>
    </row>
    <row r="105" spans="1:14" x14ac:dyDescent="0.25">
      <c r="A105" s="297" t="s">
        <v>379</v>
      </c>
      <c r="B105" s="170" t="s">
        <v>394</v>
      </c>
      <c r="C105" s="298">
        <v>42460</v>
      </c>
      <c r="D105" s="273">
        <f t="shared" si="2"/>
        <v>2753</v>
      </c>
      <c r="E105" s="280">
        <v>450.8</v>
      </c>
      <c r="F105" s="73">
        <v>39</v>
      </c>
      <c r="G105" s="195">
        <f t="shared" si="3"/>
        <v>17581.2</v>
      </c>
      <c r="H105" s="678">
        <v>42467</v>
      </c>
      <c r="I105" s="679" t="s">
        <v>381</v>
      </c>
      <c r="K105" s="71"/>
      <c r="L105" s="71"/>
      <c r="M105" s="71"/>
      <c r="N105" s="199"/>
    </row>
    <row r="106" spans="1:14" x14ac:dyDescent="0.25">
      <c r="A106" s="296" t="s">
        <v>395</v>
      </c>
      <c r="B106" s="170" t="s">
        <v>456</v>
      </c>
      <c r="C106" s="298">
        <v>42457</v>
      </c>
      <c r="D106" s="273">
        <f t="shared" si="2"/>
        <v>2754</v>
      </c>
      <c r="E106" s="280">
        <v>5512</v>
      </c>
      <c r="F106" s="73">
        <v>1</v>
      </c>
      <c r="G106" s="195">
        <f t="shared" si="3"/>
        <v>5512</v>
      </c>
      <c r="H106" s="278">
        <v>42458</v>
      </c>
      <c r="I106" s="167" t="s">
        <v>381</v>
      </c>
      <c r="J106" s="71" t="s">
        <v>554</v>
      </c>
      <c r="K106" s="71"/>
      <c r="L106" s="71"/>
      <c r="M106" s="71"/>
      <c r="N106" s="199"/>
    </row>
    <row r="107" spans="1:14" x14ac:dyDescent="0.25">
      <c r="A107" s="296" t="s">
        <v>386</v>
      </c>
      <c r="B107" s="170" t="s">
        <v>435</v>
      </c>
      <c r="C107" s="272">
        <v>42460</v>
      </c>
      <c r="D107" s="273">
        <f t="shared" si="2"/>
        <v>2755</v>
      </c>
      <c r="E107" s="280">
        <v>1066.3</v>
      </c>
      <c r="F107" s="73">
        <v>68</v>
      </c>
      <c r="G107" s="195">
        <f t="shared" si="3"/>
        <v>72508.399999999994</v>
      </c>
      <c r="H107" s="278">
        <v>42460</v>
      </c>
      <c r="I107" s="167" t="s">
        <v>381</v>
      </c>
      <c r="K107" s="71"/>
      <c r="L107" s="71"/>
      <c r="M107" s="71"/>
      <c r="N107" s="199"/>
    </row>
    <row r="108" spans="1:14" x14ac:dyDescent="0.25">
      <c r="A108" s="297"/>
      <c r="B108" s="170"/>
      <c r="C108" s="298"/>
      <c r="D108" s="273"/>
      <c r="E108" s="280"/>
      <c r="F108" s="73"/>
      <c r="G108" s="195">
        <f t="shared" si="3"/>
        <v>0</v>
      </c>
      <c r="H108" s="278"/>
      <c r="K108" s="71"/>
      <c r="L108" s="71"/>
      <c r="M108" s="71"/>
      <c r="N108" s="199"/>
    </row>
    <row r="109" spans="1:14" x14ac:dyDescent="0.25">
      <c r="A109" s="297"/>
      <c r="B109" s="170"/>
      <c r="C109" s="298"/>
      <c r="D109" s="273"/>
      <c r="E109" s="280"/>
      <c r="F109" s="73"/>
      <c r="G109" s="195">
        <f t="shared" si="3"/>
        <v>0</v>
      </c>
      <c r="H109" s="278"/>
      <c r="K109" s="71"/>
      <c r="L109" s="71"/>
      <c r="M109" s="71"/>
      <c r="N109" s="199"/>
    </row>
    <row r="110" spans="1:14" x14ac:dyDescent="0.25">
      <c r="A110" s="297"/>
      <c r="B110" s="170"/>
      <c r="C110" s="298"/>
      <c r="D110" s="273"/>
      <c r="E110" s="280"/>
      <c r="F110" s="73"/>
      <c r="G110" s="195">
        <f t="shared" si="3"/>
        <v>0</v>
      </c>
      <c r="H110" s="278"/>
      <c r="K110" s="71"/>
      <c r="L110" s="71"/>
      <c r="M110" s="71"/>
      <c r="N110" s="199"/>
    </row>
    <row r="111" spans="1:14" x14ac:dyDescent="0.25">
      <c r="A111" s="296"/>
      <c r="B111" s="168"/>
      <c r="C111" s="272"/>
      <c r="D111" s="273"/>
      <c r="E111" s="280"/>
      <c r="F111" s="73"/>
      <c r="G111" s="195">
        <f t="shared" si="3"/>
        <v>0</v>
      </c>
      <c r="H111" s="278"/>
      <c r="K111" s="71"/>
      <c r="L111" s="71"/>
      <c r="M111" s="71"/>
      <c r="N111" s="199"/>
    </row>
    <row r="112" spans="1:14" ht="15.75" thickBot="1" x14ac:dyDescent="0.3">
      <c r="A112" s="294"/>
      <c r="B112" s="313"/>
      <c r="C112" s="314"/>
      <c r="D112" s="315"/>
      <c r="E112" s="316"/>
      <c r="F112" s="73"/>
      <c r="G112" s="195">
        <f t="shared" ref="G112" si="4">F112*E112</f>
        <v>0</v>
      </c>
      <c r="H112" s="317"/>
      <c r="L112" s="199"/>
      <c r="M112" s="199"/>
      <c r="N112" s="199"/>
    </row>
    <row r="113" spans="1:11" ht="19.5" thickBot="1" x14ac:dyDescent="0.35">
      <c r="A113" s="318"/>
      <c r="B113" s="168"/>
      <c r="C113" s="173"/>
      <c r="D113" s="319"/>
      <c r="E113" s="704" t="s">
        <v>30</v>
      </c>
      <c r="F113" s="705"/>
      <c r="G113" s="204">
        <f>SUM(G24:G112)</f>
        <v>2349819.4000000004</v>
      </c>
      <c r="H113" s="320"/>
      <c r="J113" s="199"/>
    </row>
    <row r="114" spans="1:11" x14ac:dyDescent="0.25">
      <c r="A114" s="318"/>
      <c r="B114" s="168"/>
      <c r="C114" s="173"/>
      <c r="D114" s="319"/>
      <c r="E114" s="316"/>
      <c r="F114" s="321"/>
      <c r="G114" s="39"/>
      <c r="H114" s="320"/>
      <c r="J114" s="199"/>
    </row>
    <row r="115" spans="1:11" x14ac:dyDescent="0.25">
      <c r="A115" s="318"/>
      <c r="B115" s="168"/>
      <c r="C115" s="173"/>
      <c r="D115" s="319"/>
      <c r="E115" s="316"/>
      <c r="F115" s="321"/>
      <c r="G115" s="39"/>
      <c r="H115" s="320"/>
      <c r="J115" s="199"/>
    </row>
    <row r="116" spans="1:11" x14ac:dyDescent="0.25">
      <c r="A116" s="318"/>
      <c r="B116" s="168"/>
      <c r="C116" s="173"/>
      <c r="D116" s="319"/>
      <c r="E116" s="316"/>
      <c r="F116" s="321"/>
      <c r="G116" s="39"/>
      <c r="H116" s="320"/>
      <c r="J116" s="199"/>
    </row>
    <row r="117" spans="1:11" ht="18.75" x14ac:dyDescent="0.25">
      <c r="A117" s="318"/>
      <c r="B117" s="168"/>
      <c r="C117" s="173"/>
      <c r="D117" s="322"/>
      <c r="E117" s="323"/>
      <c r="F117" s="324"/>
      <c r="G117" s="325"/>
      <c r="H117" s="320"/>
      <c r="J117" s="199"/>
    </row>
    <row r="118" spans="1:11" ht="18.75" x14ac:dyDescent="0.25">
      <c r="A118" s="318"/>
      <c r="B118" s="168"/>
      <c r="C118" s="173"/>
      <c r="D118" s="322"/>
      <c r="E118" s="323"/>
      <c r="F118" s="324"/>
      <c r="G118" s="325"/>
      <c r="H118" s="320"/>
      <c r="J118" s="199"/>
    </row>
    <row r="119" spans="1:11" x14ac:dyDescent="0.25">
      <c r="A119" s="318"/>
      <c r="B119" s="168"/>
      <c r="C119" s="173"/>
      <c r="D119" s="322"/>
      <c r="E119" s="326"/>
      <c r="F119" s="327"/>
      <c r="G119" s="328"/>
      <c r="H119" s="320"/>
      <c r="J119" s="199"/>
      <c r="K119"/>
    </row>
    <row r="120" spans="1:11" x14ac:dyDescent="0.25">
      <c r="A120" s="318"/>
      <c r="B120" s="168"/>
      <c r="C120" s="173"/>
      <c r="D120" s="322"/>
      <c r="E120" s="326"/>
      <c r="F120" s="327"/>
      <c r="G120" s="328"/>
      <c r="H120" s="320"/>
      <c r="J120" s="199"/>
      <c r="K120"/>
    </row>
    <row r="121" spans="1:11" x14ac:dyDescent="0.25">
      <c r="A121" s="318"/>
      <c r="B121" s="168"/>
      <c r="C121" s="173"/>
      <c r="D121" s="322"/>
      <c r="E121" s="326"/>
      <c r="F121" s="327"/>
      <c r="G121" s="328"/>
      <c r="H121" s="320"/>
      <c r="J121" s="199"/>
      <c r="K121"/>
    </row>
    <row r="122" spans="1:11" x14ac:dyDescent="0.25">
      <c r="A122" s="318"/>
      <c r="B122" s="168"/>
      <c r="C122" s="173"/>
      <c r="D122" s="322"/>
      <c r="E122" s="326"/>
      <c r="F122" s="327"/>
      <c r="G122" s="328"/>
      <c r="H122" s="320"/>
      <c r="J122" s="199"/>
      <c r="K122"/>
    </row>
    <row r="123" spans="1:11" x14ac:dyDescent="0.25">
      <c r="A123" s="318"/>
      <c r="B123" s="168"/>
      <c r="C123" s="173"/>
      <c r="D123" s="322"/>
      <c r="E123" s="326"/>
      <c r="F123" s="327"/>
      <c r="G123" s="328"/>
      <c r="H123" s="320"/>
      <c r="J123" s="199"/>
      <c r="K123"/>
    </row>
    <row r="124" spans="1:11" x14ac:dyDescent="0.25">
      <c r="A124" s="318"/>
      <c r="B124" s="168"/>
      <c r="C124" s="173"/>
      <c r="D124" s="322"/>
      <c r="E124" s="326"/>
      <c r="F124" s="327"/>
      <c r="G124" s="328"/>
      <c r="H124" s="320"/>
      <c r="J124" s="199"/>
      <c r="K124"/>
    </row>
    <row r="125" spans="1:11" x14ac:dyDescent="0.25">
      <c r="A125" s="318"/>
      <c r="B125" s="168"/>
      <c r="C125" s="173"/>
      <c r="D125" s="322"/>
      <c r="E125" s="326"/>
      <c r="F125" s="327"/>
      <c r="G125" s="328"/>
      <c r="H125" s="320"/>
      <c r="J125" s="199"/>
      <c r="K125"/>
    </row>
    <row r="126" spans="1:11" x14ac:dyDescent="0.25">
      <c r="A126" s="318"/>
      <c r="B126" s="329"/>
      <c r="C126" s="173"/>
      <c r="D126" s="330"/>
      <c r="E126" s="331"/>
      <c r="F126" s="332"/>
      <c r="G126" s="39"/>
      <c r="H126" s="320"/>
      <c r="J126" s="199"/>
      <c r="K126"/>
    </row>
    <row r="127" spans="1:11" x14ac:dyDescent="0.25">
      <c r="A127" s="318"/>
      <c r="B127" s="329"/>
      <c r="C127" s="173"/>
      <c r="D127" s="330"/>
      <c r="E127" s="331"/>
      <c r="F127" s="332"/>
      <c r="G127" s="39"/>
      <c r="H127" s="320"/>
      <c r="J127" s="199"/>
      <c r="K127"/>
    </row>
    <row r="128" spans="1:11" x14ac:dyDescent="0.25">
      <c r="A128" s="318"/>
      <c r="B128" s="329"/>
      <c r="C128" s="173"/>
      <c r="D128" s="330"/>
      <c r="E128" s="331"/>
      <c r="F128" s="332"/>
      <c r="G128" s="39"/>
      <c r="H128" s="320"/>
      <c r="J128" s="199"/>
      <c r="K128"/>
    </row>
    <row r="129" spans="1:11" x14ac:dyDescent="0.25">
      <c r="A129" s="318"/>
      <c r="B129" s="329"/>
      <c r="C129" s="173"/>
      <c r="D129" s="330"/>
      <c r="E129" s="331"/>
      <c r="F129" s="332"/>
      <c r="G129" s="39"/>
      <c r="H129" s="320"/>
      <c r="J129" s="199"/>
      <c r="K129"/>
    </row>
    <row r="130" spans="1:11" x14ac:dyDescent="0.25">
      <c r="A130" s="318"/>
      <c r="B130" s="329"/>
      <c r="C130" s="173"/>
      <c r="D130" s="330"/>
      <c r="E130" s="331"/>
      <c r="F130" s="332"/>
      <c r="G130" s="39"/>
      <c r="H130" s="320"/>
      <c r="J130" s="199"/>
      <c r="K130"/>
    </row>
    <row r="131" spans="1:11" x14ac:dyDescent="0.25">
      <c r="A131" s="318"/>
      <c r="B131" s="329"/>
      <c r="C131" s="173"/>
      <c r="D131" s="330"/>
      <c r="E131" s="331"/>
      <c r="F131" s="332"/>
      <c r="G131" s="39"/>
      <c r="H131" s="320"/>
      <c r="J131" s="199"/>
      <c r="K131"/>
    </row>
    <row r="132" spans="1:11" x14ac:dyDescent="0.25">
      <c r="A132" s="318"/>
      <c r="B132" s="329"/>
      <c r="C132" s="173"/>
      <c r="D132" s="330"/>
      <c r="E132" s="331"/>
      <c r="F132" s="332"/>
      <c r="G132" s="39"/>
      <c r="H132" s="320"/>
      <c r="J132" s="199"/>
      <c r="K132"/>
    </row>
    <row r="133" spans="1:11" x14ac:dyDescent="0.25">
      <c r="A133" s="318"/>
      <c r="B133" s="329"/>
      <c r="C133" s="173"/>
      <c r="D133" s="330"/>
      <c r="E133" s="331"/>
      <c r="F133" s="332"/>
      <c r="G133" s="39"/>
      <c r="H133" s="320"/>
      <c r="J133" s="199"/>
      <c r="K133"/>
    </row>
    <row r="134" spans="1:11" x14ac:dyDescent="0.25">
      <c r="A134" s="318"/>
      <c r="B134" s="329"/>
      <c r="C134" s="173"/>
      <c r="D134" s="330"/>
      <c r="E134" s="331"/>
      <c r="F134" s="332"/>
      <c r="G134" s="39"/>
      <c r="H134" s="320"/>
      <c r="J134" s="199"/>
      <c r="K134"/>
    </row>
    <row r="135" spans="1:11" x14ac:dyDescent="0.25">
      <c r="A135" s="318"/>
      <c r="B135" s="329"/>
      <c r="C135" s="173"/>
      <c r="D135" s="330"/>
      <c r="E135" s="331"/>
      <c r="F135" s="332"/>
      <c r="G135" s="39"/>
      <c r="H135" s="320"/>
      <c r="J135" s="199"/>
      <c r="K135"/>
    </row>
    <row r="136" spans="1:11" x14ac:dyDescent="0.25">
      <c r="A136" s="318"/>
      <c r="B136" s="329"/>
      <c r="C136" s="173"/>
      <c r="D136" s="330"/>
      <c r="E136" s="333"/>
      <c r="F136" s="334"/>
      <c r="G136" s="39"/>
      <c r="H136" s="320"/>
      <c r="J136" s="199"/>
      <c r="K136"/>
    </row>
    <row r="137" spans="1:11" x14ac:dyDescent="0.25">
      <c r="A137" s="162"/>
      <c r="B137" s="329"/>
      <c r="C137" s="335"/>
      <c r="D137" s="330"/>
      <c r="E137" s="333"/>
      <c r="F137" s="334"/>
      <c r="G137" s="39"/>
      <c r="H137" s="320"/>
      <c r="J137" s="199"/>
      <c r="K137"/>
    </row>
    <row r="138" spans="1:11" x14ac:dyDescent="0.25">
      <c r="B138" s="329"/>
      <c r="C138" s="335"/>
      <c r="D138" s="330"/>
      <c r="E138" s="333"/>
      <c r="F138" s="334"/>
      <c r="G138" s="39"/>
      <c r="H138" s="320"/>
      <c r="J138" s="199"/>
      <c r="K138"/>
    </row>
    <row r="139" spans="1:11" x14ac:dyDescent="0.25">
      <c r="B139" s="329"/>
      <c r="C139" s="335"/>
      <c r="D139" s="330"/>
      <c r="E139" s="333"/>
      <c r="F139" s="334"/>
      <c r="G139" s="39"/>
      <c r="H139" s="320"/>
      <c r="J139" s="199"/>
      <c r="K139"/>
    </row>
    <row r="140" spans="1:11" x14ac:dyDescent="0.25">
      <c r="B140" s="329"/>
      <c r="C140" s="335"/>
      <c r="D140" s="330"/>
      <c r="E140" s="333"/>
      <c r="F140" s="334"/>
      <c r="G140" s="39"/>
      <c r="H140" s="320"/>
      <c r="J140" s="199"/>
      <c r="K140"/>
    </row>
    <row r="141" spans="1:11" x14ac:dyDescent="0.25">
      <c r="B141" s="329"/>
      <c r="C141" s="335"/>
      <c r="D141" s="330"/>
      <c r="E141" s="333"/>
      <c r="F141" s="334"/>
      <c r="G141" s="39"/>
      <c r="H141" s="320"/>
      <c r="J141" s="199"/>
      <c r="K141"/>
    </row>
    <row r="142" spans="1:11" x14ac:dyDescent="0.25">
      <c r="A142" s="336"/>
      <c r="B142" s="329"/>
      <c r="C142" s="335"/>
      <c r="D142" s="330"/>
      <c r="E142" s="333"/>
      <c r="F142" s="334"/>
      <c r="G142" s="196"/>
      <c r="H142" s="320"/>
      <c r="J142" s="199"/>
      <c r="K142"/>
    </row>
    <row r="143" spans="1:11" x14ac:dyDescent="0.25">
      <c r="A143" s="161"/>
      <c r="B143" s="329"/>
      <c r="C143" s="335"/>
      <c r="D143" s="330"/>
      <c r="E143" s="333"/>
      <c r="F143" s="334"/>
      <c r="G143" s="337"/>
      <c r="H143" s="320"/>
      <c r="J143" s="199"/>
      <c r="K143"/>
    </row>
    <row r="144" spans="1:11" x14ac:dyDescent="0.25">
      <c r="A144" s="161"/>
      <c r="B144" s="168"/>
      <c r="C144" s="335"/>
      <c r="D144" s="338"/>
      <c r="E144" s="316"/>
      <c r="F144" s="321"/>
      <c r="G144" s="337"/>
      <c r="H144" s="320"/>
      <c r="J144" s="199"/>
      <c r="K144"/>
    </row>
    <row r="145" spans="1:11" x14ac:dyDescent="0.25">
      <c r="A145" s="161"/>
      <c r="B145" s="168"/>
      <c r="C145" s="335"/>
      <c r="D145" s="338"/>
      <c r="E145" s="316"/>
      <c r="F145" s="321"/>
      <c r="G145" s="337"/>
      <c r="H145" s="320"/>
      <c r="J145" s="199"/>
      <c r="K145"/>
    </row>
    <row r="146" spans="1:11" x14ac:dyDescent="0.25">
      <c r="A146" s="161"/>
      <c r="B146" s="168"/>
      <c r="C146" s="335"/>
      <c r="D146" s="338"/>
      <c r="E146" s="316"/>
      <c r="F146" s="321"/>
      <c r="G146" s="337"/>
      <c r="H146" s="320"/>
      <c r="J146" s="199"/>
      <c r="K146"/>
    </row>
    <row r="147" spans="1:11" x14ac:dyDescent="0.25">
      <c r="A147" s="161"/>
      <c r="B147" s="168"/>
      <c r="C147" s="335"/>
      <c r="D147" s="338"/>
      <c r="E147" s="316"/>
      <c r="F147" s="321"/>
      <c r="G147" s="337"/>
      <c r="H147" s="320"/>
      <c r="J147" s="199"/>
      <c r="K147"/>
    </row>
    <row r="148" spans="1:11" x14ac:dyDescent="0.25">
      <c r="A148" s="161"/>
      <c r="B148" s="168"/>
      <c r="C148" s="335"/>
      <c r="D148" s="338"/>
      <c r="E148" s="316"/>
      <c r="F148" s="321"/>
      <c r="G148" s="337"/>
      <c r="H148" s="320"/>
      <c r="J148" s="199"/>
      <c r="K148"/>
    </row>
    <row r="149" spans="1:11" x14ac:dyDescent="0.25">
      <c r="A149" s="161"/>
      <c r="B149" s="168"/>
      <c r="C149" s="335"/>
      <c r="D149" s="338"/>
      <c r="E149" s="316"/>
      <c r="F149" s="321"/>
      <c r="G149" s="337"/>
      <c r="H149" s="320"/>
      <c r="J149" s="199"/>
      <c r="K149"/>
    </row>
    <row r="150" spans="1:11" x14ac:dyDescent="0.25">
      <c r="A150" s="161"/>
      <c r="B150" s="168"/>
      <c r="C150" s="335"/>
      <c r="D150" s="338"/>
      <c r="E150" s="316"/>
      <c r="F150" s="321"/>
      <c r="G150" s="337"/>
      <c r="H150" s="320"/>
      <c r="J150" s="199"/>
      <c r="K150"/>
    </row>
    <row r="161" customFormat="1" x14ac:dyDescent="0.25"/>
    <row r="162" customFormat="1" x14ac:dyDescent="0.25"/>
    <row r="163" customFormat="1" x14ac:dyDescent="0.25"/>
    <row r="164" customFormat="1" x14ac:dyDescent="0.25"/>
    <row r="165" customFormat="1" x14ac:dyDescent="0.25"/>
    <row r="166" customFormat="1" x14ac:dyDescent="0.25"/>
    <row r="167" customFormat="1" x14ac:dyDescent="0.25"/>
    <row r="168" customFormat="1" x14ac:dyDescent="0.25"/>
    <row r="169" customFormat="1" x14ac:dyDescent="0.25"/>
    <row r="170" customFormat="1" x14ac:dyDescent="0.25"/>
    <row r="171" customFormat="1" x14ac:dyDescent="0.25"/>
    <row r="172" customFormat="1" x14ac:dyDescent="0.25"/>
    <row r="173" customFormat="1" x14ac:dyDescent="0.25"/>
    <row r="174" customFormat="1" x14ac:dyDescent="0.25"/>
    <row r="175" customFormat="1" x14ac:dyDescent="0.25"/>
    <row r="176" customFormat="1" x14ac:dyDescent="0.25"/>
    <row r="177" customFormat="1" x14ac:dyDescent="0.25"/>
    <row r="178" customFormat="1" x14ac:dyDescent="0.25"/>
    <row r="179" customFormat="1" x14ac:dyDescent="0.25"/>
    <row r="180" customFormat="1" x14ac:dyDescent="0.25"/>
    <row r="181" customFormat="1" x14ac:dyDescent="0.25"/>
    <row r="182" customFormat="1" x14ac:dyDescent="0.25"/>
    <row r="183" customFormat="1" x14ac:dyDescent="0.25"/>
    <row r="184" customFormat="1" x14ac:dyDescent="0.25"/>
    <row r="185" customFormat="1" x14ac:dyDescent="0.25"/>
    <row r="186" customFormat="1" x14ac:dyDescent="0.25"/>
    <row r="187" customFormat="1" x14ac:dyDescent="0.25"/>
    <row r="188" customFormat="1" x14ac:dyDescent="0.25"/>
    <row r="189" customFormat="1" x14ac:dyDescent="0.25"/>
    <row r="190" customFormat="1" x14ac:dyDescent="0.25"/>
    <row r="191" customFormat="1" x14ac:dyDescent="0.25"/>
    <row r="192" customFormat="1" x14ac:dyDescent="0.25"/>
    <row r="193" customFormat="1" x14ac:dyDescent="0.25"/>
    <row r="194" customFormat="1" x14ac:dyDescent="0.25"/>
    <row r="195" customFormat="1" x14ac:dyDescent="0.25"/>
    <row r="196" customFormat="1" x14ac:dyDescent="0.25"/>
    <row r="197" customFormat="1" x14ac:dyDescent="0.25"/>
    <row r="198" customFormat="1" x14ac:dyDescent="0.25"/>
    <row r="199" customFormat="1" x14ac:dyDescent="0.25"/>
    <row r="200" customFormat="1" x14ac:dyDescent="0.25"/>
    <row r="201" customFormat="1" x14ac:dyDescent="0.25"/>
    <row r="202" customFormat="1" x14ac:dyDescent="0.25"/>
    <row r="203" customFormat="1" x14ac:dyDescent="0.25"/>
    <row r="204" customFormat="1" x14ac:dyDescent="0.25"/>
    <row r="205" customFormat="1" x14ac:dyDescent="0.25"/>
    <row r="206" customFormat="1" x14ac:dyDescent="0.25"/>
    <row r="207" customFormat="1" x14ac:dyDescent="0.25"/>
    <row r="208" customFormat="1" x14ac:dyDescent="0.25"/>
    <row r="209" customFormat="1" x14ac:dyDescent="0.25"/>
    <row r="210" customFormat="1" x14ac:dyDescent="0.25"/>
    <row r="211" customFormat="1" x14ac:dyDescent="0.25"/>
    <row r="212" customFormat="1" x14ac:dyDescent="0.25"/>
    <row r="213" customFormat="1" x14ac:dyDescent="0.25"/>
    <row r="214" customFormat="1" x14ac:dyDescent="0.25"/>
    <row r="215" customFormat="1" x14ac:dyDescent="0.25"/>
    <row r="216" customFormat="1" x14ac:dyDescent="0.25"/>
    <row r="217" customFormat="1" x14ac:dyDescent="0.25"/>
    <row r="218" customFormat="1" x14ac:dyDescent="0.25"/>
    <row r="219" customFormat="1" x14ac:dyDescent="0.25"/>
    <row r="220" customFormat="1" x14ac:dyDescent="0.25"/>
    <row r="221" customFormat="1" x14ac:dyDescent="0.25"/>
    <row r="222" customFormat="1" x14ac:dyDescent="0.25"/>
    <row r="223" customFormat="1" x14ac:dyDescent="0.25"/>
    <row r="224" customFormat="1" x14ac:dyDescent="0.25"/>
    <row r="225" customFormat="1" x14ac:dyDescent="0.25"/>
    <row r="226" customFormat="1" x14ac:dyDescent="0.25"/>
    <row r="227" customFormat="1" x14ac:dyDescent="0.25"/>
    <row r="228" customFormat="1" x14ac:dyDescent="0.25"/>
    <row r="229" customFormat="1" x14ac:dyDescent="0.25"/>
    <row r="230" customFormat="1" x14ac:dyDescent="0.25"/>
    <row r="231" customFormat="1" x14ac:dyDescent="0.25"/>
    <row r="232" customFormat="1" x14ac:dyDescent="0.25"/>
    <row r="233" customFormat="1" x14ac:dyDescent="0.25"/>
    <row r="234" customFormat="1" x14ac:dyDescent="0.25"/>
    <row r="235" customFormat="1" x14ac:dyDescent="0.25"/>
    <row r="236" customFormat="1" x14ac:dyDescent="0.25"/>
    <row r="237" customFormat="1" x14ac:dyDescent="0.25"/>
    <row r="238" customFormat="1" x14ac:dyDescent="0.25"/>
    <row r="239" customFormat="1" x14ac:dyDescent="0.25"/>
    <row r="240" customFormat="1" x14ac:dyDescent="0.25"/>
    <row r="241" customFormat="1" x14ac:dyDescent="0.25"/>
    <row r="242" customFormat="1" x14ac:dyDescent="0.25"/>
    <row r="243" customFormat="1" x14ac:dyDescent="0.25"/>
    <row r="244" customFormat="1" x14ac:dyDescent="0.25"/>
    <row r="245" customFormat="1" x14ac:dyDescent="0.25"/>
    <row r="246" customFormat="1" x14ac:dyDescent="0.25"/>
    <row r="247" customFormat="1" x14ac:dyDescent="0.25"/>
    <row r="248" customFormat="1" x14ac:dyDescent="0.25"/>
    <row r="249" customFormat="1" x14ac:dyDescent="0.25"/>
    <row r="250" customFormat="1" x14ac:dyDescent="0.25"/>
    <row r="251" customFormat="1" x14ac:dyDescent="0.25"/>
    <row r="252" customFormat="1" x14ac:dyDescent="0.25"/>
    <row r="253" customFormat="1" x14ac:dyDescent="0.25"/>
    <row r="254" customFormat="1" x14ac:dyDescent="0.25"/>
    <row r="255" customFormat="1" x14ac:dyDescent="0.25"/>
    <row r="256" customFormat="1" x14ac:dyDescent="0.25"/>
    <row r="257" customFormat="1" x14ac:dyDescent="0.25"/>
    <row r="258" customFormat="1" x14ac:dyDescent="0.25"/>
    <row r="259" customFormat="1" x14ac:dyDescent="0.25"/>
    <row r="260" customFormat="1" x14ac:dyDescent="0.25"/>
  </sheetData>
  <mergeCells count="2">
    <mergeCell ref="A1:G1"/>
    <mergeCell ref="E113:F113"/>
  </mergeCells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HA92"/>
  <sheetViews>
    <sheetView topLeftCell="J1" workbookViewId="0">
      <pane xSplit="4" ySplit="1" topLeftCell="N2" activePane="bottomRight" state="frozen"/>
      <selection activeCell="J1" sqref="J1"/>
      <selection pane="topRight" activeCell="N1" sqref="N1"/>
      <selection pane="bottomLeft" activeCell="J2" sqref="J2"/>
      <selection pane="bottomRight" activeCell="J2" sqref="J2"/>
    </sheetView>
  </sheetViews>
  <sheetFormatPr baseColWidth="10" defaultRowHeight="15.75" x14ac:dyDescent="0.25"/>
  <cols>
    <col min="1" max="1" width="6.85546875" style="1" hidden="1" customWidth="1"/>
    <col min="2" max="2" width="26" hidden="1" customWidth="1"/>
    <col min="3" max="3" width="17.7109375" hidden="1" customWidth="1"/>
    <col min="4" max="4" width="11.140625" hidden="1" customWidth="1"/>
    <col min="5" max="5" width="0" hidden="1" customWidth="1"/>
    <col min="6" max="6" width="0" style="251" hidden="1" customWidth="1"/>
    <col min="7" max="8" width="0" hidden="1" customWidth="1"/>
    <col min="9" max="9" width="11" hidden="1" customWidth="1"/>
    <col min="10" max="10" width="40.5703125" customWidth="1"/>
    <col min="11" max="11" width="17.7109375" style="21" customWidth="1"/>
    <col min="12" max="12" width="10.85546875" style="22" customWidth="1"/>
    <col min="13" max="13" width="11.42578125" style="23"/>
    <col min="14" max="14" width="13.28515625" style="24" customWidth="1"/>
    <col min="15" max="15" width="16.28515625" style="25" customWidth="1"/>
    <col min="16" max="16" width="11.5703125" style="26" customWidth="1"/>
    <col min="17" max="17" width="12.42578125" style="27" bestFit="1" customWidth="1"/>
    <col min="18" max="18" width="13.140625" style="27" bestFit="1" customWidth="1"/>
    <col min="19" max="19" width="12.42578125" style="27" bestFit="1" customWidth="1"/>
    <col min="20" max="20" width="14.7109375" bestFit="1" customWidth="1"/>
    <col min="21" max="21" width="16.42578125" style="21" bestFit="1" customWidth="1"/>
    <col min="22" max="22" width="11.42578125" style="6"/>
    <col min="23" max="23" width="13.85546875" style="252" bestFit="1" customWidth="1"/>
    <col min="24" max="24" width="18.5703125" hidden="1" customWidth="1"/>
    <col min="25" max="31" width="0" hidden="1" customWidth="1"/>
    <col min="32" max="32" width="26.5703125" hidden="1" customWidth="1"/>
    <col min="33" max="33" width="18.140625" hidden="1" customWidth="1"/>
    <col min="34" max="34" width="11.140625" hidden="1" customWidth="1"/>
    <col min="35" max="35" width="10" hidden="1" customWidth="1"/>
    <col min="36" max="36" width="12.42578125" hidden="1" customWidth="1"/>
    <col min="37" max="37" width="10.5703125" hidden="1" customWidth="1"/>
    <col min="38" max="38" width="13.42578125" hidden="1" customWidth="1"/>
    <col min="39" max="39" width="10.85546875" hidden="1" customWidth="1"/>
    <col min="40" max="40" width="11.28515625" hidden="1" customWidth="1"/>
    <col min="41" max="41" width="28.28515625" hidden="1" customWidth="1"/>
    <col min="42" max="42" width="18.28515625" hidden="1" customWidth="1"/>
    <col min="43" max="47" width="11.42578125" hidden="1" customWidth="1"/>
    <col min="48" max="48" width="9.5703125" hidden="1" customWidth="1"/>
    <col min="49" max="49" width="12.42578125" hidden="1" customWidth="1"/>
    <col min="50" max="50" width="25.28515625" hidden="1" customWidth="1"/>
    <col min="51" max="51" width="17.85546875" hidden="1" customWidth="1"/>
    <col min="52" max="57" width="11.42578125" hidden="1" customWidth="1"/>
    <col min="58" max="58" width="12.85546875" hidden="1" customWidth="1"/>
    <col min="59" max="59" width="25.5703125" hidden="1" customWidth="1"/>
    <col min="60" max="60" width="18.5703125" hidden="1" customWidth="1"/>
    <col min="61" max="66" width="11.42578125" hidden="1" customWidth="1"/>
    <col min="67" max="67" width="12.5703125" hidden="1" customWidth="1"/>
    <col min="68" max="68" width="25.140625" hidden="1" customWidth="1"/>
    <col min="69" max="69" width="18.28515625" hidden="1" customWidth="1"/>
    <col min="70" max="72" width="11.5703125" hidden="1" customWidth="1"/>
    <col min="73" max="73" width="9.42578125" hidden="1" customWidth="1"/>
    <col min="74" max="74" width="11.5703125" hidden="1" customWidth="1"/>
    <col min="75" max="75" width="9.5703125" hidden="1" customWidth="1"/>
    <col min="76" max="76" width="10.5703125" hidden="1" customWidth="1"/>
    <col min="77" max="77" width="25.28515625" hidden="1" customWidth="1"/>
    <col min="78" max="78" width="16.28515625" hidden="1" customWidth="1"/>
    <col min="79" max="79" width="11.140625" hidden="1" customWidth="1"/>
    <col min="80" max="80" width="10" hidden="1" customWidth="1"/>
    <col min="81" max="81" width="11.42578125" hidden="1" customWidth="1"/>
    <col min="82" max="82" width="10.5703125" hidden="1" customWidth="1"/>
    <col min="83" max="83" width="12.85546875" hidden="1" customWidth="1"/>
    <col min="84" max="84" width="9.5703125" hidden="1" customWidth="1"/>
    <col min="85" max="85" width="13.28515625" hidden="1" customWidth="1"/>
    <col min="86" max="86" width="25.28515625" hidden="1" customWidth="1"/>
    <col min="87" max="87" width="18" hidden="1" customWidth="1"/>
    <col min="88" max="88" width="14.7109375" hidden="1" customWidth="1"/>
    <col min="89" max="89" width="10" hidden="1" customWidth="1"/>
    <col min="90" max="90" width="11.5703125" hidden="1" customWidth="1"/>
    <col min="91" max="91" width="10.5703125" hidden="1" customWidth="1"/>
    <col min="92" max="93" width="11.42578125" hidden="1" customWidth="1"/>
    <col min="94" max="94" width="8.5703125" hidden="1" customWidth="1"/>
    <col min="95" max="95" width="25" hidden="1" customWidth="1"/>
    <col min="96" max="96" width="18.28515625" hidden="1" customWidth="1"/>
    <col min="97" max="97" width="11.5703125" hidden="1" customWidth="1"/>
    <col min="98" max="98" width="10" hidden="1" customWidth="1"/>
    <col min="99" max="99" width="12.42578125" hidden="1" customWidth="1"/>
    <col min="100" max="100" width="10.5703125" hidden="1" customWidth="1"/>
    <col min="101" max="101" width="12.85546875" hidden="1" customWidth="1"/>
    <col min="102" max="102" width="9.5703125" hidden="1" customWidth="1"/>
    <col min="103" max="103" width="10" hidden="1" customWidth="1"/>
    <col min="104" max="104" width="25" hidden="1" customWidth="1"/>
    <col min="105" max="105" width="18.42578125" hidden="1" customWidth="1"/>
    <col min="106" max="106" width="12.85546875" hidden="1" customWidth="1"/>
    <col min="107" max="107" width="10" hidden="1" customWidth="1"/>
    <col min="108" max="108" width="11.42578125" hidden="1" customWidth="1"/>
    <col min="109" max="109" width="10.5703125" hidden="1" customWidth="1"/>
    <col min="110" max="110" width="12.85546875" hidden="1" customWidth="1"/>
    <col min="111" max="111" width="9.5703125" hidden="1" customWidth="1"/>
    <col min="112" max="112" width="12.42578125" hidden="1" customWidth="1"/>
    <col min="113" max="113" width="25.140625" hidden="1" customWidth="1"/>
    <col min="114" max="114" width="16.28515625" hidden="1" customWidth="1"/>
    <col min="115" max="115" width="11.5703125" hidden="1" customWidth="1"/>
    <col min="116" max="116" width="10" hidden="1" customWidth="1"/>
    <col min="117" max="117" width="11.5703125" hidden="1" customWidth="1"/>
    <col min="118" max="118" width="10.5703125" hidden="1" customWidth="1"/>
    <col min="119" max="119" width="12.85546875" hidden="1" customWidth="1"/>
    <col min="120" max="120" width="9.5703125" hidden="1" customWidth="1"/>
    <col min="121" max="121" width="11.140625" hidden="1" customWidth="1"/>
    <col min="122" max="122" width="26" hidden="1" customWidth="1"/>
    <col min="123" max="123" width="16.28515625" hidden="1" customWidth="1"/>
    <col min="124" max="124" width="11.42578125" hidden="1" customWidth="1"/>
    <col min="125" max="125" width="10" hidden="1" customWidth="1"/>
    <col min="126" max="126" width="11.7109375" hidden="1" customWidth="1"/>
    <col min="127" max="127" width="10.5703125" hidden="1" customWidth="1"/>
    <col min="128" max="128" width="12.85546875" hidden="1" customWidth="1"/>
    <col min="129" max="129" width="9.5703125" hidden="1" customWidth="1"/>
    <col min="130" max="130" width="8.7109375" hidden="1" customWidth="1"/>
    <col min="131" max="131" width="25" hidden="1" customWidth="1"/>
    <col min="132" max="132" width="18.140625" hidden="1" customWidth="1"/>
    <col min="133" max="133" width="11.5703125" hidden="1" customWidth="1"/>
    <col min="134" max="134" width="10" hidden="1" customWidth="1"/>
    <col min="135" max="135" width="11.5703125" hidden="1" customWidth="1"/>
    <col min="136" max="136" width="10.5703125" hidden="1" customWidth="1"/>
    <col min="137" max="137" width="12.85546875" hidden="1" customWidth="1"/>
    <col min="138" max="138" width="9.5703125" hidden="1" customWidth="1"/>
    <col min="139" max="139" width="12.42578125" hidden="1" customWidth="1"/>
    <col min="140" max="140" width="25.28515625" hidden="1" customWidth="1"/>
    <col min="141" max="141" width="18" hidden="1" customWidth="1"/>
    <col min="142" max="142" width="13.28515625" hidden="1" customWidth="1"/>
    <col min="143" max="143" width="10" hidden="1" customWidth="1"/>
    <col min="144" max="144" width="11.5703125" hidden="1" customWidth="1"/>
    <col min="145" max="145" width="10.5703125" hidden="1" customWidth="1"/>
    <col min="146" max="146" width="12.85546875" hidden="1" customWidth="1"/>
    <col min="147" max="147" width="9.5703125" hidden="1" customWidth="1"/>
    <col min="148" max="148" width="11.42578125" hidden="1" customWidth="1"/>
    <col min="149" max="149" width="26.42578125" hidden="1" customWidth="1"/>
    <col min="150" max="150" width="18.5703125" hidden="1" customWidth="1"/>
    <col min="151" max="151" width="12" hidden="1" customWidth="1"/>
    <col min="152" max="152" width="10" hidden="1" customWidth="1"/>
    <col min="153" max="153" width="11.42578125" hidden="1" customWidth="1"/>
    <col min="154" max="154" width="10.5703125" hidden="1" customWidth="1"/>
    <col min="155" max="155" width="12.85546875" hidden="1" customWidth="1"/>
    <col min="156" max="156" width="9.5703125" hidden="1" customWidth="1"/>
    <col min="157" max="157" width="11" hidden="1" customWidth="1"/>
    <col min="158" max="158" width="25.28515625" hidden="1" customWidth="1"/>
    <col min="159" max="159" width="18.28515625" hidden="1" customWidth="1"/>
    <col min="160" max="166" width="0" hidden="1" customWidth="1"/>
    <col min="167" max="167" width="25.28515625" hidden="1" customWidth="1"/>
    <col min="168" max="168" width="16.28515625" hidden="1" customWidth="1"/>
    <col min="169" max="169" width="12" hidden="1" customWidth="1"/>
    <col min="170" max="175" width="0" hidden="1" customWidth="1"/>
    <col min="176" max="176" width="25.28515625" hidden="1" customWidth="1"/>
    <col min="177" max="177" width="16.28515625" hidden="1" customWidth="1"/>
    <col min="178" max="184" width="0" hidden="1" customWidth="1"/>
    <col min="185" max="185" width="25.28515625" hidden="1" customWidth="1"/>
    <col min="186" max="186" width="16.28515625" hidden="1" customWidth="1"/>
    <col min="187" max="193" width="0" hidden="1" customWidth="1"/>
    <col min="194" max="194" width="25.28515625" hidden="1" customWidth="1"/>
    <col min="195" max="195" width="16.28515625" hidden="1" customWidth="1"/>
    <col min="196" max="201" width="0" hidden="1" customWidth="1"/>
    <col min="202" max="202" width="12.7109375" style="6" bestFit="1" customWidth="1"/>
    <col min="203" max="203" width="12.42578125" style="257" bestFit="1" customWidth="1"/>
    <col min="204" max="204" width="13" style="257" bestFit="1" customWidth="1"/>
    <col min="205" max="205" width="11.42578125" style="257"/>
    <col min="206" max="206" width="11.42578125" style="258"/>
    <col min="207" max="207" width="11.42578125" style="252"/>
  </cols>
  <sheetData>
    <row r="1" spans="1:209" ht="36.75" customHeight="1" thickBot="1" x14ac:dyDescent="0.7">
      <c r="B1" s="2" t="s">
        <v>0</v>
      </c>
      <c r="C1" s="3"/>
      <c r="D1" s="3"/>
      <c r="E1" s="4"/>
      <c r="F1" s="5"/>
      <c r="G1" s="4"/>
      <c r="H1" s="4"/>
      <c r="I1" s="4"/>
      <c r="J1" s="702" t="s">
        <v>632</v>
      </c>
      <c r="K1" s="702"/>
      <c r="L1" s="702"/>
      <c r="M1" s="702"/>
      <c r="N1" s="702"/>
      <c r="O1" s="702"/>
      <c r="P1" s="702"/>
      <c r="Q1" s="702"/>
      <c r="R1" s="259"/>
      <c r="S1" s="259"/>
      <c r="T1" s="259"/>
      <c r="U1" s="349">
        <v>1</v>
      </c>
      <c r="W1" s="7" t="s">
        <v>1</v>
      </c>
      <c r="X1" s="703"/>
      <c r="Y1" s="703"/>
      <c r="Z1" s="703"/>
      <c r="AA1" s="703"/>
      <c r="AB1" s="703"/>
      <c r="AC1" s="703"/>
      <c r="AD1" s="8" t="e">
        <f>#REF!+1</f>
        <v>#REF!</v>
      </c>
      <c r="AF1" s="686" t="e">
        <f>#REF!</f>
        <v>#REF!</v>
      </c>
      <c r="AG1" s="686"/>
      <c r="AH1" s="686"/>
      <c r="AI1" s="686"/>
      <c r="AJ1" s="686"/>
      <c r="AK1" s="686"/>
      <c r="AL1" s="686"/>
      <c r="AM1" s="8" t="e">
        <f>AD1+1</f>
        <v>#REF!</v>
      </c>
      <c r="AO1" s="686" t="e">
        <f>AF1</f>
        <v>#REF!</v>
      </c>
      <c r="AP1" s="686"/>
      <c r="AQ1" s="686"/>
      <c r="AR1" s="686"/>
      <c r="AS1" s="686"/>
      <c r="AT1" s="686"/>
      <c r="AU1" s="686"/>
      <c r="AV1" s="8" t="e">
        <f>AM1+1</f>
        <v>#REF!</v>
      </c>
      <c r="AX1" s="686" t="e">
        <f>AO1</f>
        <v>#REF!</v>
      </c>
      <c r="AY1" s="686"/>
      <c r="AZ1" s="686"/>
      <c r="BA1" s="686"/>
      <c r="BB1" s="686"/>
      <c r="BC1" s="686"/>
      <c r="BD1" s="686"/>
      <c r="BE1" s="8" t="e">
        <f>AV1+1</f>
        <v>#REF!</v>
      </c>
      <c r="BG1" s="686" t="e">
        <f>AX1</f>
        <v>#REF!</v>
      </c>
      <c r="BH1" s="686"/>
      <c r="BI1" s="686"/>
      <c r="BJ1" s="686"/>
      <c r="BK1" s="686"/>
      <c r="BL1" s="686"/>
      <c r="BM1" s="686"/>
      <c r="BN1" s="8" t="e">
        <f>BE1+1</f>
        <v>#REF!</v>
      </c>
      <c r="BP1" s="686" t="e">
        <f>BG1</f>
        <v>#REF!</v>
      </c>
      <c r="BQ1" s="686"/>
      <c r="BR1" s="686"/>
      <c r="BS1" s="686"/>
      <c r="BT1" s="686"/>
      <c r="BU1" s="686"/>
      <c r="BV1" s="686"/>
      <c r="BW1" s="8" t="e">
        <f>BN1+1</f>
        <v>#REF!</v>
      </c>
      <c r="BY1" s="686" t="e">
        <f>BP1</f>
        <v>#REF!</v>
      </c>
      <c r="BZ1" s="686"/>
      <c r="CA1" s="686"/>
      <c r="CB1" s="686"/>
      <c r="CC1" s="686"/>
      <c r="CD1" s="686"/>
      <c r="CE1" s="686"/>
      <c r="CF1" s="8" t="e">
        <f>BW1+1</f>
        <v>#REF!</v>
      </c>
      <c r="CH1" s="686" t="e">
        <f>BY1</f>
        <v>#REF!</v>
      </c>
      <c r="CI1" s="686"/>
      <c r="CJ1" s="686"/>
      <c r="CK1" s="686"/>
      <c r="CL1" s="686"/>
      <c r="CM1" s="686"/>
      <c r="CN1" s="686"/>
      <c r="CO1" s="8" t="e">
        <f>CF1+1</f>
        <v>#REF!</v>
      </c>
      <c r="CQ1" s="686" t="e">
        <f>CH1</f>
        <v>#REF!</v>
      </c>
      <c r="CR1" s="686"/>
      <c r="CS1" s="686"/>
      <c r="CT1" s="686"/>
      <c r="CU1" s="686"/>
      <c r="CV1" s="686"/>
      <c r="CW1" s="686"/>
      <c r="CX1" s="8" t="e">
        <f>CO1+1</f>
        <v>#REF!</v>
      </c>
      <c r="CZ1" s="686" t="e">
        <f>CQ1</f>
        <v>#REF!</v>
      </c>
      <c r="DA1" s="686"/>
      <c r="DB1" s="686"/>
      <c r="DC1" s="686"/>
      <c r="DD1" s="686"/>
      <c r="DE1" s="686"/>
      <c r="DF1" s="686"/>
      <c r="DG1" s="8" t="e">
        <f>CX1+1</f>
        <v>#REF!</v>
      </c>
      <c r="DI1" s="686" t="e">
        <f>CZ1</f>
        <v>#REF!</v>
      </c>
      <c r="DJ1" s="686"/>
      <c r="DK1" s="686"/>
      <c r="DL1" s="686"/>
      <c r="DM1" s="686"/>
      <c r="DN1" s="686"/>
      <c r="DO1" s="686"/>
      <c r="DP1" s="8" t="e">
        <f>DG1+1</f>
        <v>#REF!</v>
      </c>
      <c r="DR1" s="686" t="e">
        <f>DI1</f>
        <v>#REF!</v>
      </c>
      <c r="DS1" s="686"/>
      <c r="DT1" s="686"/>
      <c r="DU1" s="686"/>
      <c r="DV1" s="686"/>
      <c r="DW1" s="686"/>
      <c r="DX1" s="686"/>
      <c r="DY1" s="8" t="e">
        <f>DP1+1</f>
        <v>#REF!</v>
      </c>
      <c r="EA1" s="686" t="e">
        <f>DR1</f>
        <v>#REF!</v>
      </c>
      <c r="EB1" s="686"/>
      <c r="EC1" s="686"/>
      <c r="ED1" s="686"/>
      <c r="EE1" s="686"/>
      <c r="EF1" s="686"/>
      <c r="EG1" s="686"/>
      <c r="EH1" s="8" t="e">
        <f>DY1+1</f>
        <v>#REF!</v>
      </c>
      <c r="EJ1" s="686" t="e">
        <f>EA1</f>
        <v>#REF!</v>
      </c>
      <c r="EK1" s="686"/>
      <c r="EL1" s="686"/>
      <c r="EM1" s="686"/>
      <c r="EN1" s="686"/>
      <c r="EO1" s="686"/>
      <c r="EP1" s="686"/>
      <c r="EQ1" s="8" t="e">
        <f>EH1+1</f>
        <v>#REF!</v>
      </c>
      <c r="ES1" s="686" t="e">
        <f>EJ1</f>
        <v>#REF!</v>
      </c>
      <c r="ET1" s="686"/>
      <c r="EU1" s="686"/>
      <c r="EV1" s="686"/>
      <c r="EW1" s="686"/>
      <c r="EX1" s="686"/>
      <c r="EY1" s="686"/>
      <c r="EZ1" s="8" t="e">
        <f>EQ1+1</f>
        <v>#REF!</v>
      </c>
      <c r="FB1" s="686" t="e">
        <f>ES1</f>
        <v>#REF!</v>
      </c>
      <c r="FC1" s="686"/>
      <c r="FD1" s="686"/>
      <c r="FE1" s="686"/>
      <c r="FF1" s="686"/>
      <c r="FG1" s="686"/>
      <c r="FH1" s="686"/>
      <c r="FI1" s="8" t="e">
        <f>EZ1+1</f>
        <v>#REF!</v>
      </c>
      <c r="FK1" s="686" t="e">
        <f>FB1</f>
        <v>#REF!</v>
      </c>
      <c r="FL1" s="686"/>
      <c r="FM1" s="686"/>
      <c r="FN1" s="686"/>
      <c r="FO1" s="686"/>
      <c r="FP1" s="686"/>
      <c r="FQ1" s="686"/>
      <c r="FR1" s="8" t="e">
        <f>FI1+1</f>
        <v>#REF!</v>
      </c>
      <c r="FT1" s="686" t="e">
        <f>FK1</f>
        <v>#REF!</v>
      </c>
      <c r="FU1" s="686"/>
      <c r="FV1" s="686"/>
      <c r="FW1" s="686"/>
      <c r="FX1" s="686"/>
      <c r="FY1" s="686"/>
      <c r="FZ1" s="686"/>
      <c r="GA1" s="8" t="e">
        <f>FR1+1</f>
        <v>#REF!</v>
      </c>
      <c r="GC1" s="686" t="e">
        <f>FT1</f>
        <v>#REF!</v>
      </c>
      <c r="GD1" s="686"/>
      <c r="GE1" s="686"/>
      <c r="GF1" s="686"/>
      <c r="GG1" s="686"/>
      <c r="GH1" s="686"/>
      <c r="GI1" s="686"/>
      <c r="GJ1" s="8" t="e">
        <f>GA1+1</f>
        <v>#REF!</v>
      </c>
      <c r="GL1" s="686" t="e">
        <f>GC1</f>
        <v>#REF!</v>
      </c>
      <c r="GM1" s="686"/>
      <c r="GN1" s="686"/>
      <c r="GO1" s="686"/>
      <c r="GP1" s="686"/>
      <c r="GQ1" s="686"/>
      <c r="GR1" s="686"/>
      <c r="GS1" s="8" t="e">
        <f>GJ1+1</f>
        <v>#REF!</v>
      </c>
      <c r="GT1" s="9" t="s">
        <v>2</v>
      </c>
      <c r="GU1" s="10" t="s">
        <v>3</v>
      </c>
      <c r="GV1" s="11" t="s">
        <v>4</v>
      </c>
      <c r="GW1" s="11"/>
      <c r="GX1" s="12" t="s">
        <v>5</v>
      </c>
      <c r="GY1" s="13" t="s">
        <v>6</v>
      </c>
    </row>
    <row r="2" spans="1:209" ht="17.25" thickTop="1" thickBot="1" x14ac:dyDescent="0.3">
      <c r="A2" s="14" t="s">
        <v>7</v>
      </c>
      <c r="B2" s="15" t="s">
        <v>8</v>
      </c>
      <c r="C2" s="16" t="s">
        <v>9</v>
      </c>
      <c r="D2" s="17"/>
      <c r="E2" s="18" t="s">
        <v>10</v>
      </c>
      <c r="F2" s="19" t="s">
        <v>11</v>
      </c>
      <c r="G2" s="18" t="s">
        <v>12</v>
      </c>
      <c r="H2" s="20" t="s">
        <v>13</v>
      </c>
      <c r="I2" s="15" t="s">
        <v>14</v>
      </c>
      <c r="J2" t="s">
        <v>15</v>
      </c>
      <c r="W2" s="28"/>
      <c r="GU2" s="29"/>
      <c r="GV2" s="30"/>
      <c r="GW2" s="31"/>
      <c r="GX2" s="32"/>
      <c r="GY2" s="33"/>
    </row>
    <row r="3" spans="1:209" ht="31.5" thickTop="1" thickBot="1" x14ac:dyDescent="0.3">
      <c r="B3" s="34" t="e">
        <f>#REF!</f>
        <v>#REF!</v>
      </c>
      <c r="C3" s="34" t="e">
        <f>#REF!</f>
        <v>#REF!</v>
      </c>
      <c r="D3" s="35" t="e">
        <f>#REF!</f>
        <v>#REF!</v>
      </c>
      <c r="E3" s="36" t="e">
        <f>#REF!</f>
        <v>#REF!</v>
      </c>
      <c r="F3" s="37" t="e">
        <f>#REF!</f>
        <v>#REF!</v>
      </c>
      <c r="G3" s="38" t="e">
        <f>#REF!</f>
        <v>#REF!</v>
      </c>
      <c r="H3" s="39" t="e">
        <f>#REF!</f>
        <v>#REF!</v>
      </c>
      <c r="I3" s="40" t="e">
        <f>#REF!</f>
        <v>#REF!</v>
      </c>
      <c r="J3" s="41" t="s">
        <v>8</v>
      </c>
      <c r="K3" s="42" t="s">
        <v>16</v>
      </c>
      <c r="L3" s="43" t="s">
        <v>17</v>
      </c>
      <c r="M3" s="44" t="s">
        <v>18</v>
      </c>
      <c r="N3" s="45" t="s">
        <v>19</v>
      </c>
      <c r="O3" s="43" t="s">
        <v>20</v>
      </c>
      <c r="P3" s="46" t="s">
        <v>21</v>
      </c>
      <c r="Q3" s="47" t="s">
        <v>22</v>
      </c>
      <c r="R3" s="48" t="s">
        <v>23</v>
      </c>
      <c r="S3" s="48"/>
      <c r="T3" s="49" t="s">
        <v>24</v>
      </c>
      <c r="U3" s="350" t="s">
        <v>25</v>
      </c>
      <c r="V3" s="389" t="s">
        <v>18</v>
      </c>
      <c r="W3" s="393"/>
      <c r="X3" s="51" t="s">
        <v>16</v>
      </c>
      <c r="Y3" s="51"/>
      <c r="Z3" s="51" t="s">
        <v>18</v>
      </c>
      <c r="AA3" s="51" t="s">
        <v>11</v>
      </c>
      <c r="AB3" s="51" t="s">
        <v>26</v>
      </c>
      <c r="AC3" s="52" t="s">
        <v>27</v>
      </c>
      <c r="AD3" s="53" t="s">
        <v>14</v>
      </c>
      <c r="AE3" s="222"/>
      <c r="AF3" s="51" t="s">
        <v>8</v>
      </c>
      <c r="AG3" s="51" t="s">
        <v>16</v>
      </c>
      <c r="AH3" s="51"/>
      <c r="AI3" s="51" t="s">
        <v>18</v>
      </c>
      <c r="AJ3" s="51" t="s">
        <v>11</v>
      </c>
      <c r="AK3" s="51" t="s">
        <v>26</v>
      </c>
      <c r="AL3" s="54" t="s">
        <v>27</v>
      </c>
      <c r="AM3" s="53" t="s">
        <v>14</v>
      </c>
      <c r="AN3" s="222"/>
      <c r="AO3" s="51" t="s">
        <v>8</v>
      </c>
      <c r="AP3" s="51" t="s">
        <v>16</v>
      </c>
      <c r="AQ3" s="51"/>
      <c r="AR3" s="51" t="s">
        <v>18</v>
      </c>
      <c r="AS3" s="51" t="s">
        <v>11</v>
      </c>
      <c r="AT3" s="51" t="s">
        <v>26</v>
      </c>
      <c r="AU3" s="54" t="s">
        <v>27</v>
      </c>
      <c r="AV3" s="53" t="s">
        <v>14</v>
      </c>
      <c r="AW3" s="222"/>
      <c r="AX3" s="51" t="s">
        <v>8</v>
      </c>
      <c r="AY3" s="51" t="s">
        <v>16</v>
      </c>
      <c r="AZ3" s="51"/>
      <c r="BA3" s="51" t="s">
        <v>18</v>
      </c>
      <c r="BB3" s="51" t="s">
        <v>11</v>
      </c>
      <c r="BC3" s="51" t="s">
        <v>26</v>
      </c>
      <c r="BD3" s="54" t="s">
        <v>27</v>
      </c>
      <c r="BE3" s="53" t="s">
        <v>14</v>
      </c>
      <c r="BF3" s="222"/>
      <c r="BG3" s="51" t="s">
        <v>8</v>
      </c>
      <c r="BH3" s="51" t="s">
        <v>16</v>
      </c>
      <c r="BI3" s="51"/>
      <c r="BJ3" s="51" t="s">
        <v>18</v>
      </c>
      <c r="BK3" s="51" t="s">
        <v>11</v>
      </c>
      <c r="BL3" s="51" t="s">
        <v>26</v>
      </c>
      <c r="BM3" s="55" t="s">
        <v>27</v>
      </c>
      <c r="BN3" s="53" t="s">
        <v>14</v>
      </c>
      <c r="BO3" s="222"/>
      <c r="BP3" s="51" t="s">
        <v>8</v>
      </c>
      <c r="BQ3" s="51" t="s">
        <v>16</v>
      </c>
      <c r="BR3" s="51"/>
      <c r="BS3" s="51" t="s">
        <v>18</v>
      </c>
      <c r="BT3" s="51" t="s">
        <v>11</v>
      </c>
      <c r="BU3" s="51" t="s">
        <v>26</v>
      </c>
      <c r="BV3" s="55" t="s">
        <v>27</v>
      </c>
      <c r="BW3" s="53" t="s">
        <v>14</v>
      </c>
      <c r="BX3" s="222"/>
      <c r="BY3" s="51" t="s">
        <v>8</v>
      </c>
      <c r="BZ3" s="51" t="s">
        <v>16</v>
      </c>
      <c r="CA3" s="51"/>
      <c r="CB3" s="51" t="s">
        <v>18</v>
      </c>
      <c r="CC3" s="51" t="s">
        <v>11</v>
      </c>
      <c r="CD3" s="51" t="s">
        <v>26</v>
      </c>
      <c r="CE3" s="55" t="s">
        <v>27</v>
      </c>
      <c r="CF3" s="53" t="s">
        <v>14</v>
      </c>
      <c r="CG3" s="222"/>
      <c r="CH3" s="51" t="s">
        <v>8</v>
      </c>
      <c r="CI3" s="51" t="s">
        <v>16</v>
      </c>
      <c r="CJ3" s="51"/>
      <c r="CK3" s="51" t="s">
        <v>18</v>
      </c>
      <c r="CL3" s="51" t="s">
        <v>11</v>
      </c>
      <c r="CM3" s="51" t="s">
        <v>26</v>
      </c>
      <c r="CN3" s="54" t="s">
        <v>27</v>
      </c>
      <c r="CO3" s="53" t="s">
        <v>14</v>
      </c>
      <c r="CP3" s="222"/>
      <c r="CQ3" s="51" t="s">
        <v>8</v>
      </c>
      <c r="CR3" s="51" t="s">
        <v>16</v>
      </c>
      <c r="CS3" s="51"/>
      <c r="CT3" s="51" t="s">
        <v>18</v>
      </c>
      <c r="CU3" s="51" t="s">
        <v>11</v>
      </c>
      <c r="CV3" s="51" t="s">
        <v>26</v>
      </c>
      <c r="CW3" s="55" t="s">
        <v>27</v>
      </c>
      <c r="CX3" s="53" t="s">
        <v>14</v>
      </c>
      <c r="CY3" s="222"/>
      <c r="CZ3" s="51" t="s">
        <v>8</v>
      </c>
      <c r="DA3" s="51" t="s">
        <v>16</v>
      </c>
      <c r="DB3" s="51"/>
      <c r="DC3" s="51" t="s">
        <v>18</v>
      </c>
      <c r="DD3" s="51" t="s">
        <v>11</v>
      </c>
      <c r="DE3" s="51" t="s">
        <v>26</v>
      </c>
      <c r="DF3" s="55" t="s">
        <v>27</v>
      </c>
      <c r="DG3" s="53" t="s">
        <v>14</v>
      </c>
      <c r="DH3" s="222"/>
      <c r="DI3" s="51" t="s">
        <v>8</v>
      </c>
      <c r="DJ3" s="51" t="s">
        <v>16</v>
      </c>
      <c r="DK3" s="51"/>
      <c r="DL3" s="51" t="s">
        <v>18</v>
      </c>
      <c r="DM3" s="51" t="s">
        <v>11</v>
      </c>
      <c r="DN3" s="51" t="s">
        <v>26</v>
      </c>
      <c r="DO3" s="55" t="s">
        <v>27</v>
      </c>
      <c r="DP3" s="53" t="s">
        <v>14</v>
      </c>
      <c r="DQ3" s="222"/>
      <c r="DR3" s="51" t="s">
        <v>8</v>
      </c>
      <c r="DS3" s="51" t="s">
        <v>16</v>
      </c>
      <c r="DT3" s="51"/>
      <c r="DU3" s="51" t="s">
        <v>18</v>
      </c>
      <c r="DV3" s="51" t="s">
        <v>11</v>
      </c>
      <c r="DW3" s="51" t="s">
        <v>26</v>
      </c>
      <c r="DX3" s="55" t="s">
        <v>27</v>
      </c>
      <c r="DY3" s="53" t="s">
        <v>14</v>
      </c>
      <c r="DZ3" s="222"/>
      <c r="EA3" s="51" t="s">
        <v>8</v>
      </c>
      <c r="EB3" s="51" t="s">
        <v>16</v>
      </c>
      <c r="EC3" s="51"/>
      <c r="ED3" s="51" t="s">
        <v>18</v>
      </c>
      <c r="EE3" s="51" t="s">
        <v>11</v>
      </c>
      <c r="EF3" s="51" t="s">
        <v>26</v>
      </c>
      <c r="EG3" s="55" t="s">
        <v>27</v>
      </c>
      <c r="EH3" s="53" t="s">
        <v>14</v>
      </c>
      <c r="EI3" s="222"/>
      <c r="EJ3" s="51" t="s">
        <v>8</v>
      </c>
      <c r="EK3" s="51" t="s">
        <v>16</v>
      </c>
      <c r="EL3" s="51"/>
      <c r="EM3" s="51" t="s">
        <v>18</v>
      </c>
      <c r="EN3" s="51" t="s">
        <v>11</v>
      </c>
      <c r="EO3" s="51" t="s">
        <v>26</v>
      </c>
      <c r="EP3" s="55" t="s">
        <v>27</v>
      </c>
      <c r="EQ3" s="53" t="s">
        <v>14</v>
      </c>
      <c r="ER3" s="222"/>
      <c r="ES3" s="51" t="s">
        <v>8</v>
      </c>
      <c r="ET3" s="51" t="s">
        <v>16</v>
      </c>
      <c r="EU3" s="51"/>
      <c r="EV3" s="51" t="s">
        <v>18</v>
      </c>
      <c r="EW3" s="51" t="s">
        <v>11</v>
      </c>
      <c r="EX3" s="51" t="s">
        <v>26</v>
      </c>
      <c r="EY3" s="55" t="s">
        <v>27</v>
      </c>
      <c r="EZ3" s="53" t="s">
        <v>14</v>
      </c>
      <c r="FA3" s="222"/>
      <c r="FB3" s="51" t="s">
        <v>8</v>
      </c>
      <c r="FC3" s="51" t="s">
        <v>16</v>
      </c>
      <c r="FD3" s="51"/>
      <c r="FE3" s="51" t="s">
        <v>18</v>
      </c>
      <c r="FF3" s="51" t="s">
        <v>11</v>
      </c>
      <c r="FG3" s="51" t="s">
        <v>26</v>
      </c>
      <c r="FH3" s="55" t="s">
        <v>27</v>
      </c>
      <c r="FI3" s="53" t="s">
        <v>14</v>
      </c>
      <c r="FJ3" s="222"/>
      <c r="FK3" s="51" t="s">
        <v>8</v>
      </c>
      <c r="FL3" s="51" t="s">
        <v>16</v>
      </c>
      <c r="FM3" s="51"/>
      <c r="FN3" s="51" t="s">
        <v>18</v>
      </c>
      <c r="FO3" s="51" t="s">
        <v>11</v>
      </c>
      <c r="FP3" s="51" t="s">
        <v>26</v>
      </c>
      <c r="FQ3" s="55" t="s">
        <v>27</v>
      </c>
      <c r="FR3" s="53" t="s">
        <v>14</v>
      </c>
      <c r="FS3" s="222"/>
      <c r="FT3" s="51" t="s">
        <v>8</v>
      </c>
      <c r="FU3" s="51" t="s">
        <v>16</v>
      </c>
      <c r="FV3" s="51"/>
      <c r="FW3" s="51" t="s">
        <v>18</v>
      </c>
      <c r="FX3" s="51" t="s">
        <v>11</v>
      </c>
      <c r="FY3" s="51" t="s">
        <v>26</v>
      </c>
      <c r="FZ3" s="55" t="s">
        <v>27</v>
      </c>
      <c r="GA3" s="53" t="s">
        <v>14</v>
      </c>
      <c r="GB3" s="222"/>
      <c r="GC3" s="51" t="s">
        <v>8</v>
      </c>
      <c r="GD3" s="51" t="s">
        <v>16</v>
      </c>
      <c r="GE3" s="51"/>
      <c r="GF3" s="51" t="s">
        <v>18</v>
      </c>
      <c r="GG3" s="51" t="s">
        <v>11</v>
      </c>
      <c r="GH3" s="51" t="s">
        <v>26</v>
      </c>
      <c r="GI3" s="55" t="s">
        <v>27</v>
      </c>
      <c r="GJ3" s="53" t="s">
        <v>14</v>
      </c>
      <c r="GK3" s="222"/>
      <c r="GL3" s="51" t="s">
        <v>8</v>
      </c>
      <c r="GM3" s="51" t="s">
        <v>16</v>
      </c>
      <c r="GN3" s="51"/>
      <c r="GO3" s="51" t="s">
        <v>18</v>
      </c>
      <c r="GP3" s="51" t="s">
        <v>11</v>
      </c>
      <c r="GQ3" s="51" t="s">
        <v>26</v>
      </c>
      <c r="GR3" s="55" t="s">
        <v>27</v>
      </c>
      <c r="GS3" s="53" t="s">
        <v>14</v>
      </c>
      <c r="GT3" s="394"/>
      <c r="GU3" s="29"/>
      <c r="GV3" s="57"/>
      <c r="GW3" s="31"/>
      <c r="GX3" s="32"/>
      <c r="GY3" s="33"/>
    </row>
    <row r="4" spans="1:209" ht="16.5" thickTop="1" x14ac:dyDescent="0.25">
      <c r="B4" s="34"/>
      <c r="C4" s="34"/>
      <c r="D4" s="35"/>
      <c r="E4" s="36"/>
      <c r="F4" s="37"/>
      <c r="G4" s="38"/>
      <c r="H4" s="39"/>
      <c r="I4" s="40"/>
      <c r="J4" s="58" t="s">
        <v>44</v>
      </c>
      <c r="K4" s="59" t="s">
        <v>45</v>
      </c>
      <c r="L4" s="60">
        <v>23840</v>
      </c>
      <c r="M4" s="61">
        <v>42461</v>
      </c>
      <c r="N4" s="176" t="s">
        <v>339</v>
      </c>
      <c r="O4" s="62">
        <v>29720</v>
      </c>
      <c r="P4" s="63">
        <f>O4-L4</f>
        <v>5880</v>
      </c>
      <c r="Q4" s="496">
        <v>21.8</v>
      </c>
      <c r="R4" s="65"/>
      <c r="S4" s="65"/>
      <c r="T4" s="39">
        <f t="shared" ref="T4:T62" si="0">Q4*O4</f>
        <v>647896</v>
      </c>
      <c r="U4" s="351" t="s">
        <v>134</v>
      </c>
      <c r="V4" s="499">
        <v>42478</v>
      </c>
      <c r="W4" s="500">
        <v>14753.25</v>
      </c>
      <c r="X4" s="501"/>
      <c r="Y4" s="501"/>
      <c r="Z4" s="501"/>
      <c r="AA4" s="501"/>
      <c r="AB4" s="501"/>
      <c r="AC4" s="502"/>
      <c r="AD4" s="503"/>
      <c r="AE4" s="504"/>
      <c r="AF4" s="501"/>
      <c r="AG4" s="501"/>
      <c r="AH4" s="501"/>
      <c r="AI4" s="501"/>
      <c r="AJ4" s="501"/>
      <c r="AK4" s="501"/>
      <c r="AL4" s="502"/>
      <c r="AM4" s="503"/>
      <c r="AN4" s="504"/>
      <c r="AO4" s="501"/>
      <c r="AP4" s="501"/>
      <c r="AQ4" s="501"/>
      <c r="AR4" s="501"/>
      <c r="AS4" s="501"/>
      <c r="AT4" s="501"/>
      <c r="AU4" s="502"/>
      <c r="AV4" s="503"/>
      <c r="AW4" s="504"/>
      <c r="AX4" s="501"/>
      <c r="AY4" s="501"/>
      <c r="AZ4" s="501"/>
      <c r="BA4" s="501"/>
      <c r="BB4" s="501"/>
      <c r="BC4" s="501"/>
      <c r="BD4" s="502"/>
      <c r="BE4" s="503"/>
      <c r="BF4" s="504"/>
      <c r="BG4" s="501"/>
      <c r="BH4" s="501"/>
      <c r="BI4" s="501"/>
      <c r="BJ4" s="501"/>
      <c r="BK4" s="501"/>
      <c r="BL4" s="501"/>
      <c r="BM4" s="503"/>
      <c r="BN4" s="503"/>
      <c r="BO4" s="504"/>
      <c r="BP4" s="501"/>
      <c r="BQ4" s="501"/>
      <c r="BR4" s="501"/>
      <c r="BS4" s="501"/>
      <c r="BT4" s="501"/>
      <c r="BU4" s="501"/>
      <c r="BV4" s="503"/>
      <c r="BW4" s="503"/>
      <c r="BX4" s="504"/>
      <c r="BY4" s="501"/>
      <c r="BZ4" s="501"/>
      <c r="CA4" s="501"/>
      <c r="CB4" s="501"/>
      <c r="CC4" s="501"/>
      <c r="CD4" s="501"/>
      <c r="CE4" s="503"/>
      <c r="CF4" s="503"/>
      <c r="CG4" s="504"/>
      <c r="CH4" s="501"/>
      <c r="CI4" s="501"/>
      <c r="CJ4" s="501"/>
      <c r="CK4" s="501"/>
      <c r="CL4" s="501"/>
      <c r="CM4" s="501"/>
      <c r="CN4" s="502"/>
      <c r="CO4" s="503"/>
      <c r="CP4" s="504"/>
      <c r="CQ4" s="501"/>
      <c r="CR4" s="501"/>
      <c r="CS4" s="501"/>
      <c r="CT4" s="501"/>
      <c r="CU4" s="501"/>
      <c r="CV4" s="501"/>
      <c r="CW4" s="503"/>
      <c r="CX4" s="503"/>
      <c r="CY4" s="504"/>
      <c r="CZ4" s="501"/>
      <c r="DA4" s="501"/>
      <c r="DB4" s="501"/>
      <c r="DC4" s="501"/>
      <c r="DD4" s="501"/>
      <c r="DE4" s="501"/>
      <c r="DF4" s="503"/>
      <c r="DG4" s="503"/>
      <c r="DH4" s="504"/>
      <c r="DI4" s="501"/>
      <c r="DJ4" s="501"/>
      <c r="DK4" s="501"/>
      <c r="DL4" s="501"/>
      <c r="DM4" s="501"/>
      <c r="DN4" s="501"/>
      <c r="DO4" s="503"/>
      <c r="DP4" s="503"/>
      <c r="DQ4" s="504"/>
      <c r="DR4" s="501"/>
      <c r="DS4" s="501"/>
      <c r="DT4" s="501"/>
      <c r="DU4" s="501"/>
      <c r="DV4" s="501"/>
      <c r="DW4" s="501"/>
      <c r="DX4" s="503"/>
      <c r="DY4" s="503"/>
      <c r="DZ4" s="504"/>
      <c r="EA4" s="501"/>
      <c r="EB4" s="501"/>
      <c r="EC4" s="501"/>
      <c r="ED4" s="501"/>
      <c r="EE4" s="501"/>
      <c r="EF4" s="501"/>
      <c r="EG4" s="503"/>
      <c r="EH4" s="503"/>
      <c r="EI4" s="504"/>
      <c r="EJ4" s="501"/>
      <c r="EK4" s="501"/>
      <c r="EL4" s="501"/>
      <c r="EM4" s="501"/>
      <c r="EN4" s="501"/>
      <c r="EO4" s="501"/>
      <c r="EP4" s="503"/>
      <c r="EQ4" s="503"/>
      <c r="ER4" s="504"/>
      <c r="ES4" s="501"/>
      <c r="ET4" s="501"/>
      <c r="EU4" s="501"/>
      <c r="EV4" s="501"/>
      <c r="EW4" s="501"/>
      <c r="EX4" s="501"/>
      <c r="EY4" s="503"/>
      <c r="EZ4" s="503"/>
      <c r="FA4" s="504"/>
      <c r="FB4" s="501"/>
      <c r="FC4" s="501"/>
      <c r="FD4" s="501"/>
      <c r="FE4" s="501"/>
      <c r="FF4" s="501"/>
      <c r="FG4" s="501"/>
      <c r="FH4" s="503"/>
      <c r="FI4" s="503"/>
      <c r="FJ4" s="504"/>
      <c r="FK4" s="501"/>
      <c r="FL4" s="501"/>
      <c r="FM4" s="501"/>
      <c r="FN4" s="501"/>
      <c r="FO4" s="501"/>
      <c r="FP4" s="501"/>
      <c r="FQ4" s="503"/>
      <c r="FR4" s="503"/>
      <c r="FS4" s="504"/>
      <c r="FT4" s="501"/>
      <c r="FU4" s="501"/>
      <c r="FV4" s="501"/>
      <c r="FW4" s="501"/>
      <c r="FX4" s="501"/>
      <c r="FY4" s="501"/>
      <c r="FZ4" s="503"/>
      <c r="GA4" s="503"/>
      <c r="GB4" s="504"/>
      <c r="GC4" s="501"/>
      <c r="GD4" s="501"/>
      <c r="GE4" s="501"/>
      <c r="GF4" s="501"/>
      <c r="GG4" s="501"/>
      <c r="GH4" s="501"/>
      <c r="GI4" s="503"/>
      <c r="GJ4" s="503"/>
      <c r="GK4" s="504"/>
      <c r="GL4" s="501"/>
      <c r="GM4" s="501"/>
      <c r="GN4" s="501"/>
      <c r="GO4" s="501"/>
      <c r="GP4" s="501"/>
      <c r="GQ4" s="501"/>
      <c r="GR4" s="503"/>
      <c r="GS4" s="503"/>
      <c r="GT4" s="505">
        <v>42475</v>
      </c>
      <c r="GU4" s="506">
        <v>19376</v>
      </c>
      <c r="GV4" s="507" t="s">
        <v>304</v>
      </c>
      <c r="GW4" s="507"/>
      <c r="GX4" s="75"/>
      <c r="GY4" s="76">
        <v>3944</v>
      </c>
      <c r="GZ4" s="77"/>
      <c r="HA4" s="77"/>
    </row>
    <row r="5" spans="1:209" x14ac:dyDescent="0.25">
      <c r="B5" s="34"/>
      <c r="C5" s="34"/>
      <c r="D5" s="35"/>
      <c r="E5" s="36"/>
      <c r="F5" s="37"/>
      <c r="G5" s="38"/>
      <c r="H5" s="39"/>
      <c r="I5" s="40"/>
      <c r="J5" s="446" t="s">
        <v>108</v>
      </c>
      <c r="K5" s="78" t="s">
        <v>39</v>
      </c>
      <c r="L5" s="79">
        <v>24490</v>
      </c>
      <c r="M5" s="80">
        <v>42463</v>
      </c>
      <c r="N5" s="81" t="s">
        <v>354</v>
      </c>
      <c r="O5" s="82">
        <v>30730</v>
      </c>
      <c r="P5" s="63">
        <f>O5-L5</f>
        <v>6240</v>
      </c>
      <c r="Q5" s="83">
        <v>21.8</v>
      </c>
      <c r="R5" s="84"/>
      <c r="S5" s="85"/>
      <c r="T5" s="39">
        <f t="shared" si="0"/>
        <v>669914</v>
      </c>
      <c r="U5" s="150" t="s">
        <v>134</v>
      </c>
      <c r="V5" s="508">
        <v>42478</v>
      </c>
      <c r="W5" s="500">
        <v>15405</v>
      </c>
      <c r="X5" s="501"/>
      <c r="Y5" s="501"/>
      <c r="Z5" s="501"/>
      <c r="AA5" s="501"/>
      <c r="AB5" s="501"/>
      <c r="AC5" s="502"/>
      <c r="AD5" s="503"/>
      <c r="AE5" s="504"/>
      <c r="AF5" s="501"/>
      <c r="AG5" s="501"/>
      <c r="AH5" s="501"/>
      <c r="AI5" s="501"/>
      <c r="AJ5" s="501"/>
      <c r="AK5" s="501"/>
      <c r="AL5" s="502"/>
      <c r="AM5" s="503"/>
      <c r="AN5" s="504"/>
      <c r="AO5" s="501"/>
      <c r="AP5" s="501"/>
      <c r="AQ5" s="501"/>
      <c r="AR5" s="501"/>
      <c r="AS5" s="501"/>
      <c r="AT5" s="501"/>
      <c r="AU5" s="502"/>
      <c r="AV5" s="503"/>
      <c r="AW5" s="504"/>
      <c r="AX5" s="501"/>
      <c r="AY5" s="501"/>
      <c r="AZ5" s="501"/>
      <c r="BA5" s="501"/>
      <c r="BB5" s="501"/>
      <c r="BC5" s="501"/>
      <c r="BD5" s="502"/>
      <c r="BE5" s="503"/>
      <c r="BF5" s="504"/>
      <c r="BG5" s="501"/>
      <c r="BH5" s="501"/>
      <c r="BI5" s="501"/>
      <c r="BJ5" s="501"/>
      <c r="BK5" s="501"/>
      <c r="BL5" s="501"/>
      <c r="BM5" s="503"/>
      <c r="BN5" s="503"/>
      <c r="BO5" s="504"/>
      <c r="BP5" s="501"/>
      <c r="BQ5" s="501"/>
      <c r="BR5" s="501"/>
      <c r="BS5" s="501"/>
      <c r="BT5" s="501"/>
      <c r="BU5" s="501"/>
      <c r="BV5" s="503"/>
      <c r="BW5" s="503"/>
      <c r="BX5" s="504"/>
      <c r="BY5" s="501"/>
      <c r="BZ5" s="501"/>
      <c r="CA5" s="501"/>
      <c r="CB5" s="501"/>
      <c r="CC5" s="501"/>
      <c r="CD5" s="501"/>
      <c r="CE5" s="503"/>
      <c r="CF5" s="503"/>
      <c r="CG5" s="504"/>
      <c r="CH5" s="501"/>
      <c r="CI5" s="501"/>
      <c r="CJ5" s="501"/>
      <c r="CK5" s="501"/>
      <c r="CL5" s="501"/>
      <c r="CM5" s="501"/>
      <c r="CN5" s="502"/>
      <c r="CO5" s="503"/>
      <c r="CP5" s="504"/>
      <c r="CQ5" s="501"/>
      <c r="CR5" s="501"/>
      <c r="CS5" s="501"/>
      <c r="CT5" s="501"/>
      <c r="CU5" s="501"/>
      <c r="CV5" s="501"/>
      <c r="CW5" s="503"/>
      <c r="CX5" s="503"/>
      <c r="CY5" s="504"/>
      <c r="CZ5" s="501"/>
      <c r="DA5" s="501"/>
      <c r="DB5" s="501"/>
      <c r="DC5" s="501"/>
      <c r="DD5" s="501"/>
      <c r="DE5" s="501"/>
      <c r="DF5" s="503"/>
      <c r="DG5" s="503"/>
      <c r="DH5" s="504"/>
      <c r="DI5" s="501"/>
      <c r="DJ5" s="501"/>
      <c r="DK5" s="501"/>
      <c r="DL5" s="501"/>
      <c r="DM5" s="501"/>
      <c r="DN5" s="501"/>
      <c r="DO5" s="503"/>
      <c r="DP5" s="503"/>
      <c r="DQ5" s="504"/>
      <c r="DR5" s="501"/>
      <c r="DS5" s="501"/>
      <c r="DT5" s="501"/>
      <c r="DU5" s="501"/>
      <c r="DV5" s="501"/>
      <c r="DW5" s="501"/>
      <c r="DX5" s="503"/>
      <c r="DY5" s="503"/>
      <c r="DZ5" s="504"/>
      <c r="EA5" s="501"/>
      <c r="EB5" s="501"/>
      <c r="EC5" s="501"/>
      <c r="ED5" s="501"/>
      <c r="EE5" s="501"/>
      <c r="EF5" s="501"/>
      <c r="EG5" s="503"/>
      <c r="EH5" s="503"/>
      <c r="EI5" s="504"/>
      <c r="EJ5" s="501"/>
      <c r="EK5" s="501"/>
      <c r="EL5" s="501"/>
      <c r="EM5" s="501"/>
      <c r="EN5" s="501"/>
      <c r="EO5" s="501"/>
      <c r="EP5" s="503"/>
      <c r="EQ5" s="503"/>
      <c r="ER5" s="504"/>
      <c r="ES5" s="501"/>
      <c r="ET5" s="501"/>
      <c r="EU5" s="501"/>
      <c r="EV5" s="501"/>
      <c r="EW5" s="501"/>
      <c r="EX5" s="501"/>
      <c r="EY5" s="503"/>
      <c r="EZ5" s="503"/>
      <c r="FA5" s="504"/>
      <c r="FB5" s="501"/>
      <c r="FC5" s="501"/>
      <c r="FD5" s="501"/>
      <c r="FE5" s="501"/>
      <c r="FF5" s="501"/>
      <c r="FG5" s="501"/>
      <c r="FH5" s="503"/>
      <c r="FI5" s="503"/>
      <c r="FJ5" s="504"/>
      <c r="FK5" s="501"/>
      <c r="FL5" s="501"/>
      <c r="FM5" s="501"/>
      <c r="FN5" s="501"/>
      <c r="FO5" s="501"/>
      <c r="FP5" s="501"/>
      <c r="FQ5" s="503"/>
      <c r="FR5" s="503"/>
      <c r="FS5" s="504"/>
      <c r="FT5" s="501"/>
      <c r="FU5" s="501"/>
      <c r="FV5" s="501"/>
      <c r="FW5" s="501"/>
      <c r="FX5" s="501"/>
      <c r="FY5" s="501"/>
      <c r="FZ5" s="503"/>
      <c r="GA5" s="503"/>
      <c r="GB5" s="504"/>
      <c r="GC5" s="501"/>
      <c r="GD5" s="501"/>
      <c r="GE5" s="501"/>
      <c r="GF5" s="501"/>
      <c r="GG5" s="501"/>
      <c r="GH5" s="501"/>
      <c r="GI5" s="503"/>
      <c r="GJ5" s="503"/>
      <c r="GK5" s="504"/>
      <c r="GL5" s="501"/>
      <c r="GM5" s="501"/>
      <c r="GN5" s="501"/>
      <c r="GO5" s="501"/>
      <c r="GP5" s="501"/>
      <c r="GQ5" s="501"/>
      <c r="GR5" s="503"/>
      <c r="GS5" s="503"/>
      <c r="GT5" s="509">
        <v>42482</v>
      </c>
      <c r="GU5" s="506">
        <v>19376</v>
      </c>
      <c r="GV5" s="510" t="s">
        <v>314</v>
      </c>
      <c r="GW5" s="507"/>
      <c r="GX5" s="88"/>
      <c r="GY5" s="89"/>
      <c r="GZ5" s="77"/>
      <c r="HA5" s="77"/>
    </row>
    <row r="6" spans="1:209" x14ac:dyDescent="0.25">
      <c r="B6" s="77"/>
      <c r="C6" s="90"/>
      <c r="D6" s="35"/>
      <c r="E6" s="36"/>
      <c r="F6" s="37"/>
      <c r="G6" s="38"/>
      <c r="H6" s="39"/>
      <c r="I6" s="40"/>
      <c r="J6" s="91" t="s">
        <v>121</v>
      </c>
      <c r="K6" s="78" t="s">
        <v>43</v>
      </c>
      <c r="L6" s="79">
        <v>22610</v>
      </c>
      <c r="M6" s="80">
        <v>42464</v>
      </c>
      <c r="N6" s="81" t="s">
        <v>340</v>
      </c>
      <c r="O6" s="82">
        <v>28480</v>
      </c>
      <c r="P6" s="63">
        <f>O6-L6</f>
        <v>5870</v>
      </c>
      <c r="Q6" s="83">
        <v>21.8</v>
      </c>
      <c r="R6" s="92"/>
      <c r="S6" s="93"/>
      <c r="T6" s="39">
        <f t="shared" si="0"/>
        <v>620864</v>
      </c>
      <c r="U6" s="352" t="s">
        <v>134</v>
      </c>
      <c r="V6" s="508">
        <v>42479</v>
      </c>
      <c r="W6" s="511">
        <v>14812.5</v>
      </c>
      <c r="X6" s="512"/>
      <c r="Y6" s="513"/>
      <c r="Z6" s="514"/>
      <c r="AA6" s="515"/>
      <c r="AB6" s="514"/>
      <c r="AC6" s="516"/>
      <c r="AD6" s="517"/>
      <c r="AE6" s="512"/>
      <c r="AF6" s="512"/>
      <c r="AG6" s="512"/>
      <c r="AH6" s="513"/>
      <c r="AI6" s="514"/>
      <c r="AJ6" s="515"/>
      <c r="AK6" s="514"/>
      <c r="AL6" s="516"/>
      <c r="AM6" s="517"/>
      <c r="AN6" s="512"/>
      <c r="AO6" s="512"/>
      <c r="AP6" s="512"/>
      <c r="AQ6" s="513"/>
      <c r="AR6" s="514"/>
      <c r="AS6" s="515"/>
      <c r="AT6" s="514"/>
      <c r="AU6" s="516"/>
      <c r="AV6" s="517"/>
      <c r="AW6" s="512"/>
      <c r="AX6" s="512"/>
      <c r="AY6" s="512"/>
      <c r="AZ6" s="513"/>
      <c r="BA6" s="514"/>
      <c r="BB6" s="515"/>
      <c r="BC6" s="514"/>
      <c r="BD6" s="516"/>
      <c r="BE6" s="517"/>
      <c r="BF6" s="512"/>
      <c r="BG6" s="512"/>
      <c r="BH6" s="512"/>
      <c r="BI6" s="513"/>
      <c r="BJ6" s="514"/>
      <c r="BK6" s="515"/>
      <c r="BL6" s="514"/>
      <c r="BM6" s="516"/>
      <c r="BN6" s="517"/>
      <c r="BO6" s="512"/>
      <c r="BP6" s="512"/>
      <c r="BQ6" s="512"/>
      <c r="BR6" s="513"/>
      <c r="BS6" s="514"/>
      <c r="BT6" s="515"/>
      <c r="BU6" s="514"/>
      <c r="BV6" s="516"/>
      <c r="BW6" s="517"/>
      <c r="BX6" s="512"/>
      <c r="BY6" s="512"/>
      <c r="BZ6" s="512"/>
      <c r="CA6" s="513"/>
      <c r="CB6" s="514"/>
      <c r="CC6" s="515"/>
      <c r="CD6" s="514"/>
      <c r="CE6" s="516"/>
      <c r="CF6" s="517"/>
      <c r="CG6" s="512"/>
      <c r="CH6" s="512"/>
      <c r="CI6" s="512"/>
      <c r="CJ6" s="513"/>
      <c r="CK6" s="514"/>
      <c r="CL6" s="515"/>
      <c r="CM6" s="514"/>
      <c r="CN6" s="516"/>
      <c r="CO6" s="517"/>
      <c r="CP6" s="512"/>
      <c r="CQ6" s="512"/>
      <c r="CR6" s="512"/>
      <c r="CS6" s="513"/>
      <c r="CT6" s="514"/>
      <c r="CU6" s="515"/>
      <c r="CV6" s="518"/>
      <c r="CW6" s="516"/>
      <c r="CX6" s="517"/>
      <c r="CY6" s="512"/>
      <c r="CZ6" s="512"/>
      <c r="DA6" s="512"/>
      <c r="DB6" s="513"/>
      <c r="DC6" s="514"/>
      <c r="DD6" s="515"/>
      <c r="DE6" s="514"/>
      <c r="DF6" s="516"/>
      <c r="DG6" s="517"/>
      <c r="DH6" s="512"/>
      <c r="DI6" s="512"/>
      <c r="DJ6" s="512"/>
      <c r="DK6" s="513"/>
      <c r="DL6" s="514"/>
      <c r="DM6" s="515"/>
      <c r="DN6" s="514"/>
      <c r="DO6" s="516"/>
      <c r="DP6" s="517"/>
      <c r="DQ6" s="512"/>
      <c r="DR6" s="512"/>
      <c r="DS6" s="512"/>
      <c r="DT6" s="513"/>
      <c r="DU6" s="514"/>
      <c r="DV6" s="515"/>
      <c r="DW6" s="514"/>
      <c r="DX6" s="516"/>
      <c r="DY6" s="517"/>
      <c r="DZ6" s="512"/>
      <c r="EA6" s="512"/>
      <c r="EB6" s="512"/>
      <c r="EC6" s="513"/>
      <c r="ED6" s="514"/>
      <c r="EE6" s="515"/>
      <c r="EF6" s="514"/>
      <c r="EG6" s="516"/>
      <c r="EH6" s="517"/>
      <c r="EI6" s="512"/>
      <c r="EJ6" s="512"/>
      <c r="EK6" s="512"/>
      <c r="EL6" s="513"/>
      <c r="EM6" s="514"/>
      <c r="EN6" s="515"/>
      <c r="EO6" s="514"/>
      <c r="EP6" s="516"/>
      <c r="EQ6" s="517"/>
      <c r="ER6" s="512"/>
      <c r="ES6" s="512"/>
      <c r="ET6" s="512"/>
      <c r="EU6" s="513"/>
      <c r="EV6" s="514"/>
      <c r="EW6" s="515"/>
      <c r="EX6" s="514"/>
      <c r="EY6" s="516"/>
      <c r="EZ6" s="517"/>
      <c r="FA6" s="512"/>
      <c r="FB6" s="512"/>
      <c r="FC6" s="512"/>
      <c r="FD6" s="513"/>
      <c r="FE6" s="514"/>
      <c r="FF6" s="515"/>
      <c r="FG6" s="514"/>
      <c r="FH6" s="516"/>
      <c r="FI6" s="517"/>
      <c r="FJ6" s="512"/>
      <c r="FK6" s="512"/>
      <c r="FL6" s="512"/>
      <c r="FM6" s="513"/>
      <c r="FN6" s="514"/>
      <c r="FO6" s="515"/>
      <c r="FP6" s="514"/>
      <c r="FQ6" s="516"/>
      <c r="FR6" s="517"/>
      <c r="FS6" s="512"/>
      <c r="FT6" s="512"/>
      <c r="FU6" s="512"/>
      <c r="FV6" s="513"/>
      <c r="FW6" s="514"/>
      <c r="FX6" s="515"/>
      <c r="FY6" s="514"/>
      <c r="FZ6" s="516"/>
      <c r="GA6" s="517"/>
      <c r="GB6" s="512"/>
      <c r="GC6" s="512"/>
      <c r="GD6" s="512"/>
      <c r="GE6" s="513"/>
      <c r="GF6" s="514"/>
      <c r="GG6" s="515"/>
      <c r="GH6" s="514"/>
      <c r="GI6" s="516"/>
      <c r="GJ6" s="517"/>
      <c r="GK6" s="512"/>
      <c r="GL6" s="512"/>
      <c r="GM6" s="512"/>
      <c r="GN6" s="513"/>
      <c r="GO6" s="514"/>
      <c r="GP6" s="515"/>
      <c r="GQ6" s="514"/>
      <c r="GR6" s="516"/>
      <c r="GS6" s="517"/>
      <c r="GT6" s="519">
        <v>42479</v>
      </c>
      <c r="GU6" s="520">
        <v>19376</v>
      </c>
      <c r="GV6" s="521" t="s">
        <v>315</v>
      </c>
      <c r="GW6" s="522"/>
      <c r="GX6" s="104"/>
      <c r="GY6" s="105"/>
      <c r="GZ6" s="77"/>
      <c r="HA6" s="77"/>
    </row>
    <row r="7" spans="1:209" x14ac:dyDescent="0.25">
      <c r="B7" s="77"/>
      <c r="C7" s="90"/>
      <c r="D7" s="35"/>
      <c r="E7" s="36"/>
      <c r="F7" s="37"/>
      <c r="G7" s="38"/>
      <c r="H7" s="39"/>
      <c r="I7" s="40"/>
      <c r="J7" s="58" t="s">
        <v>44</v>
      </c>
      <c r="K7" s="78" t="s">
        <v>50</v>
      </c>
      <c r="L7" s="106">
        <v>21460</v>
      </c>
      <c r="M7" s="80">
        <v>42465</v>
      </c>
      <c r="N7" s="81" t="s">
        <v>341</v>
      </c>
      <c r="O7" s="107">
        <v>26750</v>
      </c>
      <c r="P7" s="63">
        <f t="shared" ref="P7:P55" si="1">O7-L7</f>
        <v>5290</v>
      </c>
      <c r="Q7" s="92">
        <v>21.8</v>
      </c>
      <c r="R7" s="92"/>
      <c r="S7" s="108"/>
      <c r="T7" s="39">
        <f t="shared" si="0"/>
        <v>583150</v>
      </c>
      <c r="U7" s="352" t="s">
        <v>134</v>
      </c>
      <c r="V7" s="508">
        <v>42480</v>
      </c>
      <c r="W7" s="511">
        <v>14694</v>
      </c>
      <c r="X7" s="512"/>
      <c r="Y7" s="513"/>
      <c r="Z7" s="514"/>
      <c r="AA7" s="515"/>
      <c r="AB7" s="514"/>
      <c r="AC7" s="516"/>
      <c r="AD7" s="517"/>
      <c r="AE7" s="512"/>
      <c r="AF7" s="512"/>
      <c r="AG7" s="512"/>
      <c r="AH7" s="513"/>
      <c r="AI7" s="514"/>
      <c r="AJ7" s="515"/>
      <c r="AK7" s="514"/>
      <c r="AL7" s="516"/>
      <c r="AM7" s="517"/>
      <c r="AN7" s="512"/>
      <c r="AO7" s="512"/>
      <c r="AP7" s="512"/>
      <c r="AQ7" s="513"/>
      <c r="AR7" s="514"/>
      <c r="AS7" s="515"/>
      <c r="AT7" s="514"/>
      <c r="AU7" s="516"/>
      <c r="AV7" s="517"/>
      <c r="AW7" s="512"/>
      <c r="AX7" s="512"/>
      <c r="AY7" s="512"/>
      <c r="AZ7" s="513"/>
      <c r="BA7" s="514"/>
      <c r="BB7" s="515"/>
      <c r="BC7" s="514"/>
      <c r="BD7" s="516"/>
      <c r="BE7" s="517"/>
      <c r="BF7" s="512"/>
      <c r="BG7" s="512"/>
      <c r="BH7" s="512"/>
      <c r="BI7" s="513"/>
      <c r="BJ7" s="514"/>
      <c r="BK7" s="515"/>
      <c r="BL7" s="514"/>
      <c r="BM7" s="516"/>
      <c r="BN7" s="517"/>
      <c r="BO7" s="512"/>
      <c r="BP7" s="512"/>
      <c r="BQ7" s="512"/>
      <c r="BR7" s="513"/>
      <c r="BS7" s="514"/>
      <c r="BT7" s="515"/>
      <c r="BU7" s="514"/>
      <c r="BV7" s="516"/>
      <c r="BW7" s="517"/>
      <c r="BX7" s="512"/>
      <c r="BY7" s="512"/>
      <c r="BZ7" s="512"/>
      <c r="CA7" s="513"/>
      <c r="CB7" s="514"/>
      <c r="CC7" s="515"/>
      <c r="CD7" s="514"/>
      <c r="CE7" s="516"/>
      <c r="CF7" s="517"/>
      <c r="CG7" s="512"/>
      <c r="CH7" s="512"/>
      <c r="CI7" s="512"/>
      <c r="CJ7" s="513"/>
      <c r="CK7" s="514"/>
      <c r="CL7" s="515"/>
      <c r="CM7" s="514"/>
      <c r="CN7" s="516"/>
      <c r="CO7" s="517"/>
      <c r="CP7" s="512"/>
      <c r="CQ7" s="512"/>
      <c r="CR7" s="512"/>
      <c r="CS7" s="513"/>
      <c r="CT7" s="514"/>
      <c r="CU7" s="515"/>
      <c r="CV7" s="518"/>
      <c r="CW7" s="516"/>
      <c r="CX7" s="517"/>
      <c r="CY7" s="512"/>
      <c r="CZ7" s="512"/>
      <c r="DA7" s="512"/>
      <c r="DB7" s="513"/>
      <c r="DC7" s="514"/>
      <c r="DD7" s="515"/>
      <c r="DE7" s="514"/>
      <c r="DF7" s="516"/>
      <c r="DG7" s="517"/>
      <c r="DH7" s="512"/>
      <c r="DI7" s="512"/>
      <c r="DJ7" s="512"/>
      <c r="DK7" s="513"/>
      <c r="DL7" s="514"/>
      <c r="DM7" s="515"/>
      <c r="DN7" s="514"/>
      <c r="DO7" s="516"/>
      <c r="DP7" s="517"/>
      <c r="DQ7" s="512"/>
      <c r="DR7" s="512"/>
      <c r="DS7" s="512"/>
      <c r="DT7" s="513"/>
      <c r="DU7" s="514"/>
      <c r="DV7" s="515"/>
      <c r="DW7" s="514"/>
      <c r="DX7" s="516"/>
      <c r="DY7" s="517"/>
      <c r="DZ7" s="512"/>
      <c r="EA7" s="512"/>
      <c r="EB7" s="512"/>
      <c r="EC7" s="513"/>
      <c r="ED7" s="514"/>
      <c r="EE7" s="515"/>
      <c r="EF7" s="514"/>
      <c r="EG7" s="516"/>
      <c r="EH7" s="517"/>
      <c r="EI7" s="512"/>
      <c r="EJ7" s="512"/>
      <c r="EK7" s="512"/>
      <c r="EL7" s="513"/>
      <c r="EM7" s="514"/>
      <c r="EN7" s="515"/>
      <c r="EO7" s="514"/>
      <c r="EP7" s="516"/>
      <c r="EQ7" s="517"/>
      <c r="ER7" s="512"/>
      <c r="ES7" s="512"/>
      <c r="ET7" s="512"/>
      <c r="EU7" s="513"/>
      <c r="EV7" s="514"/>
      <c r="EW7" s="515"/>
      <c r="EX7" s="514"/>
      <c r="EY7" s="516"/>
      <c r="EZ7" s="517"/>
      <c r="FA7" s="512"/>
      <c r="FB7" s="512"/>
      <c r="FC7" s="512"/>
      <c r="FD7" s="513"/>
      <c r="FE7" s="514"/>
      <c r="FF7" s="515"/>
      <c r="FG7" s="514"/>
      <c r="FH7" s="516"/>
      <c r="FI7" s="517"/>
      <c r="FJ7" s="512"/>
      <c r="FK7" s="512"/>
      <c r="FL7" s="512"/>
      <c r="FM7" s="513"/>
      <c r="FN7" s="514"/>
      <c r="FO7" s="515"/>
      <c r="FP7" s="514"/>
      <c r="FQ7" s="516"/>
      <c r="FR7" s="517"/>
      <c r="FS7" s="512"/>
      <c r="FT7" s="512"/>
      <c r="FU7" s="512"/>
      <c r="FV7" s="513"/>
      <c r="FW7" s="514"/>
      <c r="FX7" s="515"/>
      <c r="FY7" s="514"/>
      <c r="FZ7" s="516"/>
      <c r="GA7" s="517"/>
      <c r="GB7" s="512"/>
      <c r="GC7" s="512"/>
      <c r="GD7" s="512"/>
      <c r="GE7" s="513"/>
      <c r="GF7" s="514"/>
      <c r="GG7" s="515"/>
      <c r="GH7" s="514"/>
      <c r="GI7" s="516"/>
      <c r="GJ7" s="517"/>
      <c r="GK7" s="512"/>
      <c r="GL7" s="512"/>
      <c r="GM7" s="512"/>
      <c r="GN7" s="513"/>
      <c r="GO7" s="514"/>
      <c r="GP7" s="515"/>
      <c r="GQ7" s="514"/>
      <c r="GR7" s="516"/>
      <c r="GS7" s="517"/>
      <c r="GT7" s="519">
        <v>42480</v>
      </c>
      <c r="GU7" s="520">
        <v>19376</v>
      </c>
      <c r="GV7" s="522" t="s">
        <v>316</v>
      </c>
      <c r="GW7" s="522"/>
      <c r="GX7" s="104"/>
      <c r="GY7" s="105"/>
      <c r="GZ7" s="77"/>
      <c r="HA7" s="77"/>
    </row>
    <row r="8" spans="1:209" ht="30" x14ac:dyDescent="0.25">
      <c r="B8" s="77"/>
      <c r="C8" s="90"/>
      <c r="D8" s="35"/>
      <c r="E8" s="36"/>
      <c r="F8" s="37"/>
      <c r="G8" s="38"/>
      <c r="H8" s="39"/>
      <c r="I8" s="40"/>
      <c r="J8" s="58" t="s">
        <v>97</v>
      </c>
      <c r="K8" s="109" t="s">
        <v>52</v>
      </c>
      <c r="L8" s="110">
        <v>25510</v>
      </c>
      <c r="M8" s="111">
        <v>42466</v>
      </c>
      <c r="N8" s="112" t="s">
        <v>326</v>
      </c>
      <c r="O8" s="113">
        <v>25510</v>
      </c>
      <c r="P8" s="63">
        <f t="shared" si="1"/>
        <v>0</v>
      </c>
      <c r="Q8" s="73">
        <v>21.5</v>
      </c>
      <c r="R8" s="114"/>
      <c r="S8" s="115"/>
      <c r="T8" s="39">
        <f t="shared" si="0"/>
        <v>548465</v>
      </c>
      <c r="U8" s="353" t="s">
        <v>134</v>
      </c>
      <c r="V8" s="523">
        <v>42467</v>
      </c>
      <c r="W8" s="524">
        <v>25382</v>
      </c>
      <c r="X8" s="512"/>
      <c r="Y8" s="513"/>
      <c r="Z8" s="514"/>
      <c r="AA8" s="515"/>
      <c r="AB8" s="514"/>
      <c r="AC8" s="516"/>
      <c r="AD8" s="517"/>
      <c r="AE8" s="512"/>
      <c r="AF8" s="512"/>
      <c r="AG8" s="512"/>
      <c r="AH8" s="513"/>
      <c r="AI8" s="514"/>
      <c r="AJ8" s="515"/>
      <c r="AK8" s="514"/>
      <c r="AL8" s="516"/>
      <c r="AM8" s="517"/>
      <c r="AN8" s="512"/>
      <c r="AO8" s="512"/>
      <c r="AP8" s="512"/>
      <c r="AQ8" s="513"/>
      <c r="AR8" s="514"/>
      <c r="AS8" s="515"/>
      <c r="AT8" s="514"/>
      <c r="AU8" s="516"/>
      <c r="AV8" s="517"/>
      <c r="AW8" s="512"/>
      <c r="AX8" s="512"/>
      <c r="AY8" s="512"/>
      <c r="AZ8" s="513"/>
      <c r="BA8" s="514"/>
      <c r="BB8" s="515"/>
      <c r="BC8" s="514"/>
      <c r="BD8" s="516"/>
      <c r="BE8" s="517"/>
      <c r="BF8" s="512"/>
      <c r="BG8" s="512"/>
      <c r="BH8" s="512"/>
      <c r="BI8" s="513"/>
      <c r="BJ8" s="514"/>
      <c r="BK8" s="515"/>
      <c r="BL8" s="514"/>
      <c r="BM8" s="516"/>
      <c r="BN8" s="517"/>
      <c r="BO8" s="512"/>
      <c r="BP8" s="512"/>
      <c r="BQ8" s="512"/>
      <c r="BR8" s="513"/>
      <c r="BS8" s="514"/>
      <c r="BT8" s="515"/>
      <c r="BU8" s="514"/>
      <c r="BV8" s="516"/>
      <c r="BW8" s="517"/>
      <c r="BX8" s="512"/>
      <c r="BY8" s="512"/>
      <c r="BZ8" s="512"/>
      <c r="CA8" s="513"/>
      <c r="CB8" s="514"/>
      <c r="CC8" s="515"/>
      <c r="CD8" s="514"/>
      <c r="CE8" s="516"/>
      <c r="CF8" s="517"/>
      <c r="CG8" s="512"/>
      <c r="CH8" s="512"/>
      <c r="CI8" s="512"/>
      <c r="CJ8" s="513"/>
      <c r="CK8" s="514"/>
      <c r="CL8" s="515"/>
      <c r="CM8" s="514"/>
      <c r="CN8" s="516"/>
      <c r="CO8" s="517"/>
      <c r="CP8" s="512"/>
      <c r="CQ8" s="512"/>
      <c r="CR8" s="512"/>
      <c r="CS8" s="513"/>
      <c r="CT8" s="514"/>
      <c r="CU8" s="515"/>
      <c r="CV8" s="518"/>
      <c r="CW8" s="516"/>
      <c r="CX8" s="517"/>
      <c r="CY8" s="512"/>
      <c r="CZ8" s="512"/>
      <c r="DA8" s="512"/>
      <c r="DB8" s="513"/>
      <c r="DC8" s="514"/>
      <c r="DD8" s="515"/>
      <c r="DE8" s="514"/>
      <c r="DF8" s="516"/>
      <c r="DG8" s="517"/>
      <c r="DH8" s="512"/>
      <c r="DI8" s="512"/>
      <c r="DJ8" s="512"/>
      <c r="DK8" s="513"/>
      <c r="DL8" s="514"/>
      <c r="DM8" s="515"/>
      <c r="DN8" s="514"/>
      <c r="DO8" s="516"/>
      <c r="DP8" s="517"/>
      <c r="DQ8" s="512"/>
      <c r="DR8" s="512"/>
      <c r="DS8" s="512"/>
      <c r="DT8" s="513"/>
      <c r="DU8" s="514"/>
      <c r="DV8" s="515"/>
      <c r="DW8" s="514"/>
      <c r="DX8" s="516"/>
      <c r="DY8" s="517"/>
      <c r="DZ8" s="512"/>
      <c r="EA8" s="512"/>
      <c r="EB8" s="512"/>
      <c r="EC8" s="513"/>
      <c r="ED8" s="514"/>
      <c r="EE8" s="515"/>
      <c r="EF8" s="514"/>
      <c r="EG8" s="516"/>
      <c r="EH8" s="517"/>
      <c r="EI8" s="512"/>
      <c r="EJ8" s="512"/>
      <c r="EK8" s="512"/>
      <c r="EL8" s="513"/>
      <c r="EM8" s="514"/>
      <c r="EN8" s="515"/>
      <c r="EO8" s="514"/>
      <c r="EP8" s="516"/>
      <c r="EQ8" s="517"/>
      <c r="ER8" s="512"/>
      <c r="ES8" s="512"/>
      <c r="ET8" s="512"/>
      <c r="EU8" s="513"/>
      <c r="EV8" s="514"/>
      <c r="EW8" s="515"/>
      <c r="EX8" s="514"/>
      <c r="EY8" s="516"/>
      <c r="EZ8" s="517"/>
      <c r="FA8" s="512"/>
      <c r="FB8" s="512"/>
      <c r="FC8" s="512"/>
      <c r="FD8" s="513"/>
      <c r="FE8" s="514"/>
      <c r="FF8" s="515"/>
      <c r="FG8" s="514"/>
      <c r="FH8" s="516"/>
      <c r="FI8" s="517"/>
      <c r="FJ8" s="512"/>
      <c r="FK8" s="512"/>
      <c r="FL8" s="512"/>
      <c r="FM8" s="513"/>
      <c r="FN8" s="514"/>
      <c r="FO8" s="515"/>
      <c r="FP8" s="514"/>
      <c r="FQ8" s="516"/>
      <c r="FR8" s="517"/>
      <c r="FS8" s="512"/>
      <c r="FT8" s="512"/>
      <c r="FU8" s="512"/>
      <c r="FV8" s="513"/>
      <c r="FW8" s="514"/>
      <c r="FX8" s="515"/>
      <c r="FY8" s="514"/>
      <c r="FZ8" s="516"/>
      <c r="GA8" s="517"/>
      <c r="GB8" s="512"/>
      <c r="GC8" s="512"/>
      <c r="GD8" s="512"/>
      <c r="GE8" s="513"/>
      <c r="GF8" s="514"/>
      <c r="GG8" s="515"/>
      <c r="GH8" s="514"/>
      <c r="GI8" s="516"/>
      <c r="GJ8" s="517"/>
      <c r="GK8" s="512"/>
      <c r="GL8" s="512"/>
      <c r="GM8" s="512"/>
      <c r="GN8" s="513"/>
      <c r="GO8" s="514"/>
      <c r="GP8" s="515"/>
      <c r="GQ8" s="514"/>
      <c r="GR8" s="516"/>
      <c r="GS8" s="517"/>
      <c r="GT8" s="519">
        <v>42473</v>
      </c>
      <c r="GU8" s="520">
        <f>11200+11200</f>
        <v>22400</v>
      </c>
      <c r="GV8" s="536" t="s">
        <v>305</v>
      </c>
      <c r="GW8" s="522"/>
      <c r="GX8" s="104"/>
      <c r="GY8" s="105"/>
      <c r="GZ8" s="77"/>
      <c r="HA8" s="77"/>
    </row>
    <row r="9" spans="1:209" x14ac:dyDescent="0.25">
      <c r="B9" s="77"/>
      <c r="C9" s="90"/>
      <c r="D9" s="35"/>
      <c r="E9" s="36"/>
      <c r="F9" s="37"/>
      <c r="G9" s="38"/>
      <c r="H9" s="39"/>
      <c r="I9" s="40"/>
      <c r="J9" s="58" t="s">
        <v>121</v>
      </c>
      <c r="K9" s="78" t="s">
        <v>50</v>
      </c>
      <c r="L9" s="118">
        <v>23860</v>
      </c>
      <c r="M9" s="80">
        <v>42467</v>
      </c>
      <c r="N9" s="81" t="s">
        <v>349</v>
      </c>
      <c r="O9" s="107">
        <v>29300</v>
      </c>
      <c r="P9" s="63">
        <f t="shared" si="1"/>
        <v>5440</v>
      </c>
      <c r="Q9" s="92">
        <v>22</v>
      </c>
      <c r="R9" s="92"/>
      <c r="S9" s="140"/>
      <c r="T9" s="39">
        <f t="shared" si="0"/>
        <v>644600</v>
      </c>
      <c r="U9" s="352" t="s">
        <v>134</v>
      </c>
      <c r="V9" s="525">
        <v>42481</v>
      </c>
      <c r="W9" s="524">
        <v>14694</v>
      </c>
      <c r="X9" s="512"/>
      <c r="Y9" s="513"/>
      <c r="Z9" s="514"/>
      <c r="AA9" s="515"/>
      <c r="AB9" s="514"/>
      <c r="AC9" s="516"/>
      <c r="AD9" s="517"/>
      <c r="AE9" s="512"/>
      <c r="AF9" s="512"/>
      <c r="AG9" s="512"/>
      <c r="AH9" s="513"/>
      <c r="AI9" s="514"/>
      <c r="AJ9" s="515"/>
      <c r="AK9" s="514"/>
      <c r="AL9" s="516"/>
      <c r="AM9" s="517"/>
      <c r="AN9" s="512"/>
      <c r="AO9" s="512"/>
      <c r="AP9" s="512"/>
      <c r="AQ9" s="513"/>
      <c r="AR9" s="514"/>
      <c r="AS9" s="515"/>
      <c r="AT9" s="514"/>
      <c r="AU9" s="516"/>
      <c r="AV9" s="517"/>
      <c r="AW9" s="512"/>
      <c r="AX9" s="512"/>
      <c r="AY9" s="512"/>
      <c r="AZ9" s="513"/>
      <c r="BA9" s="514"/>
      <c r="BB9" s="515"/>
      <c r="BC9" s="514"/>
      <c r="BD9" s="516"/>
      <c r="BE9" s="517"/>
      <c r="BF9" s="512"/>
      <c r="BG9" s="512"/>
      <c r="BH9" s="512"/>
      <c r="BI9" s="513"/>
      <c r="BJ9" s="514"/>
      <c r="BK9" s="515"/>
      <c r="BL9" s="514"/>
      <c r="BM9" s="516"/>
      <c r="BN9" s="517"/>
      <c r="BO9" s="512"/>
      <c r="BP9" s="512"/>
      <c r="BQ9" s="512"/>
      <c r="BR9" s="513"/>
      <c r="BS9" s="514"/>
      <c r="BT9" s="515"/>
      <c r="BU9" s="514"/>
      <c r="BV9" s="516"/>
      <c r="BW9" s="517"/>
      <c r="BX9" s="512"/>
      <c r="BY9" s="512"/>
      <c r="BZ9" s="512"/>
      <c r="CA9" s="513"/>
      <c r="CB9" s="514"/>
      <c r="CC9" s="515"/>
      <c r="CD9" s="514"/>
      <c r="CE9" s="516"/>
      <c r="CF9" s="517"/>
      <c r="CG9" s="512"/>
      <c r="CH9" s="512"/>
      <c r="CI9" s="512"/>
      <c r="CJ9" s="513"/>
      <c r="CK9" s="514"/>
      <c r="CL9" s="515"/>
      <c r="CM9" s="514"/>
      <c r="CN9" s="516"/>
      <c r="CO9" s="517"/>
      <c r="CP9" s="512"/>
      <c r="CQ9" s="512"/>
      <c r="CR9" s="512"/>
      <c r="CS9" s="513"/>
      <c r="CT9" s="514"/>
      <c r="CU9" s="515"/>
      <c r="CV9" s="518"/>
      <c r="CW9" s="516"/>
      <c r="CX9" s="517"/>
      <c r="CY9" s="512"/>
      <c r="CZ9" s="512"/>
      <c r="DA9" s="512"/>
      <c r="DB9" s="513"/>
      <c r="DC9" s="514"/>
      <c r="DD9" s="515"/>
      <c r="DE9" s="514"/>
      <c r="DF9" s="516"/>
      <c r="DG9" s="517"/>
      <c r="DH9" s="512"/>
      <c r="DI9" s="512"/>
      <c r="DJ9" s="512"/>
      <c r="DK9" s="513"/>
      <c r="DL9" s="514"/>
      <c r="DM9" s="515"/>
      <c r="DN9" s="514"/>
      <c r="DO9" s="516"/>
      <c r="DP9" s="517"/>
      <c r="DQ9" s="512"/>
      <c r="DR9" s="512"/>
      <c r="DS9" s="512"/>
      <c r="DT9" s="513"/>
      <c r="DU9" s="514"/>
      <c r="DV9" s="515"/>
      <c r="DW9" s="514"/>
      <c r="DX9" s="516"/>
      <c r="DY9" s="517"/>
      <c r="DZ9" s="512"/>
      <c r="EA9" s="512"/>
      <c r="EB9" s="512"/>
      <c r="EC9" s="513"/>
      <c r="ED9" s="514"/>
      <c r="EE9" s="515"/>
      <c r="EF9" s="514"/>
      <c r="EG9" s="516"/>
      <c r="EH9" s="517"/>
      <c r="EI9" s="512"/>
      <c r="EJ9" s="512"/>
      <c r="EK9" s="512"/>
      <c r="EL9" s="513"/>
      <c r="EM9" s="514"/>
      <c r="EN9" s="515"/>
      <c r="EO9" s="514"/>
      <c r="EP9" s="516"/>
      <c r="EQ9" s="517"/>
      <c r="ER9" s="512"/>
      <c r="ES9" s="512"/>
      <c r="ET9" s="512"/>
      <c r="EU9" s="513"/>
      <c r="EV9" s="514"/>
      <c r="EW9" s="515"/>
      <c r="EX9" s="514"/>
      <c r="EY9" s="516"/>
      <c r="EZ9" s="517"/>
      <c r="FA9" s="512"/>
      <c r="FB9" s="512"/>
      <c r="FC9" s="512"/>
      <c r="FD9" s="513"/>
      <c r="FE9" s="514"/>
      <c r="FF9" s="515"/>
      <c r="FG9" s="514"/>
      <c r="FH9" s="516"/>
      <c r="FI9" s="517"/>
      <c r="FJ9" s="512"/>
      <c r="FK9" s="512"/>
      <c r="FL9" s="512"/>
      <c r="FM9" s="513"/>
      <c r="FN9" s="514"/>
      <c r="FO9" s="515"/>
      <c r="FP9" s="514"/>
      <c r="FQ9" s="516"/>
      <c r="FR9" s="517"/>
      <c r="FS9" s="512"/>
      <c r="FT9" s="512"/>
      <c r="FU9" s="512"/>
      <c r="FV9" s="513"/>
      <c r="FW9" s="514"/>
      <c r="FX9" s="515"/>
      <c r="FY9" s="514"/>
      <c r="FZ9" s="516"/>
      <c r="GA9" s="517"/>
      <c r="GB9" s="512"/>
      <c r="GC9" s="512"/>
      <c r="GD9" s="512"/>
      <c r="GE9" s="513"/>
      <c r="GF9" s="514"/>
      <c r="GG9" s="515"/>
      <c r="GH9" s="514"/>
      <c r="GI9" s="516"/>
      <c r="GJ9" s="517"/>
      <c r="GK9" s="512"/>
      <c r="GL9" s="512"/>
      <c r="GM9" s="512"/>
      <c r="GN9" s="513"/>
      <c r="GO9" s="514"/>
      <c r="GP9" s="515"/>
      <c r="GQ9" s="514"/>
      <c r="GR9" s="516"/>
      <c r="GS9" s="517"/>
      <c r="GT9" s="519">
        <v>42479</v>
      </c>
      <c r="GU9" s="520">
        <v>19376</v>
      </c>
      <c r="GV9" s="526" t="s">
        <v>317</v>
      </c>
      <c r="GW9" s="522"/>
      <c r="GX9" s="122"/>
      <c r="GY9" s="105"/>
      <c r="GZ9" s="77"/>
      <c r="HA9" s="77"/>
    </row>
    <row r="10" spans="1:209" x14ac:dyDescent="0.25">
      <c r="B10" s="77"/>
      <c r="C10" s="90"/>
      <c r="D10" s="35"/>
      <c r="E10" s="36"/>
      <c r="F10" s="37"/>
      <c r="G10" s="38"/>
      <c r="H10" s="39"/>
      <c r="I10" s="40"/>
      <c r="J10" s="58" t="s">
        <v>119</v>
      </c>
      <c r="K10" s="78" t="s">
        <v>43</v>
      </c>
      <c r="L10" s="118">
        <v>24630</v>
      </c>
      <c r="M10" s="80">
        <v>42467</v>
      </c>
      <c r="N10" s="81" t="s">
        <v>352</v>
      </c>
      <c r="O10" s="107">
        <v>30970</v>
      </c>
      <c r="P10" s="123">
        <f t="shared" si="1"/>
        <v>6340</v>
      </c>
      <c r="Q10" s="92">
        <v>22</v>
      </c>
      <c r="R10" s="92"/>
      <c r="S10" s="92"/>
      <c r="T10" s="39">
        <f t="shared" si="0"/>
        <v>681340</v>
      </c>
      <c r="U10" s="352" t="s">
        <v>134</v>
      </c>
      <c r="V10" s="525">
        <v>42481</v>
      </c>
      <c r="W10" s="524">
        <v>14812.5</v>
      </c>
      <c r="X10" s="512"/>
      <c r="Y10" s="513"/>
      <c r="Z10" s="514"/>
      <c r="AA10" s="515"/>
      <c r="AB10" s="514"/>
      <c r="AC10" s="516"/>
      <c r="AD10" s="517"/>
      <c r="AE10" s="512"/>
      <c r="AF10" s="512"/>
      <c r="AG10" s="512"/>
      <c r="AH10" s="513"/>
      <c r="AI10" s="514"/>
      <c r="AJ10" s="515"/>
      <c r="AK10" s="514"/>
      <c r="AL10" s="516"/>
      <c r="AM10" s="517"/>
      <c r="AN10" s="512"/>
      <c r="AO10" s="512"/>
      <c r="AP10" s="512"/>
      <c r="AQ10" s="513"/>
      <c r="AR10" s="514"/>
      <c r="AS10" s="515"/>
      <c r="AT10" s="514"/>
      <c r="AU10" s="516"/>
      <c r="AV10" s="517"/>
      <c r="AW10" s="512"/>
      <c r="AX10" s="512"/>
      <c r="AY10" s="512"/>
      <c r="AZ10" s="513"/>
      <c r="BA10" s="514"/>
      <c r="BB10" s="515"/>
      <c r="BC10" s="514"/>
      <c r="BD10" s="516"/>
      <c r="BE10" s="517"/>
      <c r="BF10" s="512"/>
      <c r="BG10" s="512"/>
      <c r="BH10" s="512"/>
      <c r="BI10" s="513"/>
      <c r="BJ10" s="514"/>
      <c r="BK10" s="515"/>
      <c r="BL10" s="514"/>
      <c r="BM10" s="516"/>
      <c r="BN10" s="517"/>
      <c r="BO10" s="512"/>
      <c r="BP10" s="512"/>
      <c r="BQ10" s="512"/>
      <c r="BR10" s="513"/>
      <c r="BS10" s="514"/>
      <c r="BT10" s="515"/>
      <c r="BU10" s="514"/>
      <c r="BV10" s="516"/>
      <c r="BW10" s="517"/>
      <c r="BX10" s="512"/>
      <c r="BY10" s="512"/>
      <c r="BZ10" s="512"/>
      <c r="CA10" s="513"/>
      <c r="CB10" s="514"/>
      <c r="CC10" s="515"/>
      <c r="CD10" s="514"/>
      <c r="CE10" s="516"/>
      <c r="CF10" s="517"/>
      <c r="CG10" s="512"/>
      <c r="CH10" s="512"/>
      <c r="CI10" s="512"/>
      <c r="CJ10" s="513"/>
      <c r="CK10" s="514"/>
      <c r="CL10" s="515"/>
      <c r="CM10" s="514"/>
      <c r="CN10" s="516"/>
      <c r="CO10" s="517"/>
      <c r="CP10" s="512"/>
      <c r="CQ10" s="512"/>
      <c r="CR10" s="512"/>
      <c r="CS10" s="513"/>
      <c r="CT10" s="514"/>
      <c r="CU10" s="515"/>
      <c r="CV10" s="518"/>
      <c r="CW10" s="516"/>
      <c r="CX10" s="517"/>
      <c r="CY10" s="512"/>
      <c r="CZ10" s="512"/>
      <c r="DA10" s="512"/>
      <c r="DB10" s="513"/>
      <c r="DC10" s="514"/>
      <c r="DD10" s="515"/>
      <c r="DE10" s="514"/>
      <c r="DF10" s="516"/>
      <c r="DG10" s="517"/>
      <c r="DH10" s="512"/>
      <c r="DI10" s="512"/>
      <c r="DJ10" s="512"/>
      <c r="DK10" s="513"/>
      <c r="DL10" s="514"/>
      <c r="DM10" s="515"/>
      <c r="DN10" s="514"/>
      <c r="DO10" s="516"/>
      <c r="DP10" s="517"/>
      <c r="DQ10" s="512"/>
      <c r="DR10" s="512"/>
      <c r="DS10" s="512"/>
      <c r="DT10" s="513"/>
      <c r="DU10" s="514"/>
      <c r="DV10" s="515"/>
      <c r="DW10" s="514"/>
      <c r="DX10" s="516"/>
      <c r="DY10" s="517"/>
      <c r="DZ10" s="512"/>
      <c r="EA10" s="512"/>
      <c r="EB10" s="512"/>
      <c r="EC10" s="513"/>
      <c r="ED10" s="514"/>
      <c r="EE10" s="515"/>
      <c r="EF10" s="514"/>
      <c r="EG10" s="516"/>
      <c r="EH10" s="517"/>
      <c r="EI10" s="512"/>
      <c r="EJ10" s="512"/>
      <c r="EK10" s="512"/>
      <c r="EL10" s="513"/>
      <c r="EM10" s="514"/>
      <c r="EN10" s="515"/>
      <c r="EO10" s="514"/>
      <c r="EP10" s="516"/>
      <c r="EQ10" s="517"/>
      <c r="ER10" s="512"/>
      <c r="ES10" s="512"/>
      <c r="ET10" s="512"/>
      <c r="EU10" s="513"/>
      <c r="EV10" s="514"/>
      <c r="EW10" s="515"/>
      <c r="EX10" s="514"/>
      <c r="EY10" s="516"/>
      <c r="EZ10" s="517"/>
      <c r="FA10" s="512"/>
      <c r="FB10" s="512"/>
      <c r="FC10" s="512"/>
      <c r="FD10" s="513"/>
      <c r="FE10" s="514"/>
      <c r="FF10" s="515"/>
      <c r="FG10" s="514"/>
      <c r="FH10" s="516"/>
      <c r="FI10" s="517"/>
      <c r="FJ10" s="512"/>
      <c r="FK10" s="512"/>
      <c r="FL10" s="512"/>
      <c r="FM10" s="513"/>
      <c r="FN10" s="514"/>
      <c r="FO10" s="515"/>
      <c r="FP10" s="514"/>
      <c r="FQ10" s="516"/>
      <c r="FR10" s="517"/>
      <c r="FS10" s="512"/>
      <c r="FT10" s="512"/>
      <c r="FU10" s="512"/>
      <c r="FV10" s="513"/>
      <c r="FW10" s="514"/>
      <c r="FX10" s="515"/>
      <c r="FY10" s="514"/>
      <c r="FZ10" s="516"/>
      <c r="GA10" s="517"/>
      <c r="GB10" s="512"/>
      <c r="GC10" s="512"/>
      <c r="GD10" s="512"/>
      <c r="GE10" s="513"/>
      <c r="GF10" s="514"/>
      <c r="GG10" s="515"/>
      <c r="GH10" s="514"/>
      <c r="GI10" s="516"/>
      <c r="GJ10" s="517"/>
      <c r="GK10" s="512"/>
      <c r="GL10" s="512"/>
      <c r="GM10" s="512"/>
      <c r="GN10" s="513"/>
      <c r="GO10" s="514"/>
      <c r="GP10" s="515"/>
      <c r="GQ10" s="514"/>
      <c r="GR10" s="516"/>
      <c r="GS10" s="517"/>
      <c r="GT10" s="519">
        <v>42482</v>
      </c>
      <c r="GU10" s="520">
        <v>19376</v>
      </c>
      <c r="GV10" s="522" t="s">
        <v>318</v>
      </c>
      <c r="GW10" s="522"/>
      <c r="GX10" s="104"/>
      <c r="GY10" s="105"/>
      <c r="GZ10" s="77"/>
      <c r="HA10" s="77"/>
    </row>
    <row r="11" spans="1:209" x14ac:dyDescent="0.25">
      <c r="B11" s="77"/>
      <c r="C11" s="90"/>
      <c r="D11" s="35"/>
      <c r="E11" s="36"/>
      <c r="F11" s="37"/>
      <c r="G11" s="38"/>
      <c r="H11" s="39"/>
      <c r="I11" s="40"/>
      <c r="J11" s="58" t="s">
        <v>108</v>
      </c>
      <c r="K11" s="78" t="s">
        <v>42</v>
      </c>
      <c r="L11" s="118">
        <v>13710</v>
      </c>
      <c r="M11" s="80">
        <v>42468</v>
      </c>
      <c r="N11" s="81" t="s">
        <v>353</v>
      </c>
      <c r="O11" s="107">
        <v>17055</v>
      </c>
      <c r="P11" s="123">
        <f t="shared" si="1"/>
        <v>3345</v>
      </c>
      <c r="Q11" s="92">
        <v>22</v>
      </c>
      <c r="R11" s="92"/>
      <c r="S11" s="92"/>
      <c r="T11" s="39">
        <f t="shared" si="0"/>
        <v>375210</v>
      </c>
      <c r="U11" s="352" t="s">
        <v>134</v>
      </c>
      <c r="V11" s="525">
        <v>42482</v>
      </c>
      <c r="W11" s="524">
        <v>7702.5</v>
      </c>
      <c r="X11" s="512"/>
      <c r="Y11" s="513"/>
      <c r="Z11" s="514"/>
      <c r="AA11" s="515"/>
      <c r="AB11" s="514"/>
      <c r="AC11" s="516"/>
      <c r="AD11" s="517"/>
      <c r="AE11" s="512"/>
      <c r="AF11" s="512"/>
      <c r="AG11" s="512"/>
      <c r="AH11" s="513"/>
      <c r="AI11" s="514"/>
      <c r="AJ11" s="515"/>
      <c r="AK11" s="514"/>
      <c r="AL11" s="516"/>
      <c r="AM11" s="517"/>
      <c r="AN11" s="512"/>
      <c r="AO11" s="512"/>
      <c r="AP11" s="512"/>
      <c r="AQ11" s="513"/>
      <c r="AR11" s="514"/>
      <c r="AS11" s="515"/>
      <c r="AT11" s="514"/>
      <c r="AU11" s="516"/>
      <c r="AV11" s="517"/>
      <c r="AW11" s="512"/>
      <c r="AX11" s="512"/>
      <c r="AY11" s="512"/>
      <c r="AZ11" s="513"/>
      <c r="BA11" s="514"/>
      <c r="BB11" s="515"/>
      <c r="BC11" s="514"/>
      <c r="BD11" s="516"/>
      <c r="BE11" s="517"/>
      <c r="BF11" s="512"/>
      <c r="BG11" s="512"/>
      <c r="BH11" s="512"/>
      <c r="BI11" s="513"/>
      <c r="BJ11" s="514"/>
      <c r="BK11" s="515"/>
      <c r="BL11" s="514"/>
      <c r="BM11" s="516"/>
      <c r="BN11" s="517"/>
      <c r="BO11" s="512"/>
      <c r="BP11" s="512"/>
      <c r="BQ11" s="512"/>
      <c r="BR11" s="513"/>
      <c r="BS11" s="514"/>
      <c r="BT11" s="515"/>
      <c r="BU11" s="514"/>
      <c r="BV11" s="516"/>
      <c r="BW11" s="517"/>
      <c r="BX11" s="512"/>
      <c r="BY11" s="512"/>
      <c r="BZ11" s="512"/>
      <c r="CA11" s="513"/>
      <c r="CB11" s="514"/>
      <c r="CC11" s="515"/>
      <c r="CD11" s="514"/>
      <c r="CE11" s="516"/>
      <c r="CF11" s="517"/>
      <c r="CG11" s="512"/>
      <c r="CH11" s="512"/>
      <c r="CI11" s="512"/>
      <c r="CJ11" s="513"/>
      <c r="CK11" s="514"/>
      <c r="CL11" s="515"/>
      <c r="CM11" s="514"/>
      <c r="CN11" s="516"/>
      <c r="CO11" s="517"/>
      <c r="CP11" s="512"/>
      <c r="CQ11" s="512"/>
      <c r="CR11" s="512"/>
      <c r="CS11" s="513"/>
      <c r="CT11" s="514"/>
      <c r="CU11" s="515"/>
      <c r="CV11" s="518"/>
      <c r="CW11" s="516"/>
      <c r="CX11" s="517"/>
      <c r="CY11" s="512"/>
      <c r="CZ11" s="512"/>
      <c r="DA11" s="512"/>
      <c r="DB11" s="513"/>
      <c r="DC11" s="514"/>
      <c r="DD11" s="515"/>
      <c r="DE11" s="514"/>
      <c r="DF11" s="516"/>
      <c r="DG11" s="517"/>
      <c r="DH11" s="512"/>
      <c r="DI11" s="512"/>
      <c r="DJ11" s="512"/>
      <c r="DK11" s="513"/>
      <c r="DL11" s="514"/>
      <c r="DM11" s="515"/>
      <c r="DN11" s="514"/>
      <c r="DO11" s="516"/>
      <c r="DP11" s="517"/>
      <c r="DQ11" s="512"/>
      <c r="DR11" s="512"/>
      <c r="DS11" s="512"/>
      <c r="DT11" s="513"/>
      <c r="DU11" s="514"/>
      <c r="DV11" s="515"/>
      <c r="DW11" s="514"/>
      <c r="DX11" s="516"/>
      <c r="DY11" s="517"/>
      <c r="DZ11" s="512"/>
      <c r="EA11" s="512"/>
      <c r="EB11" s="512"/>
      <c r="EC11" s="513"/>
      <c r="ED11" s="514"/>
      <c r="EE11" s="515"/>
      <c r="EF11" s="514"/>
      <c r="EG11" s="516"/>
      <c r="EH11" s="517"/>
      <c r="EI11" s="512"/>
      <c r="EJ11" s="512"/>
      <c r="EK11" s="512"/>
      <c r="EL11" s="513"/>
      <c r="EM11" s="514"/>
      <c r="EN11" s="515"/>
      <c r="EO11" s="514"/>
      <c r="EP11" s="516"/>
      <c r="EQ11" s="517"/>
      <c r="ER11" s="512"/>
      <c r="ES11" s="512"/>
      <c r="ET11" s="512"/>
      <c r="EU11" s="513"/>
      <c r="EV11" s="514"/>
      <c r="EW11" s="515"/>
      <c r="EX11" s="514"/>
      <c r="EY11" s="516"/>
      <c r="EZ11" s="517"/>
      <c r="FA11" s="512"/>
      <c r="FB11" s="512"/>
      <c r="FC11" s="512"/>
      <c r="FD11" s="513"/>
      <c r="FE11" s="514"/>
      <c r="FF11" s="515"/>
      <c r="FG11" s="514"/>
      <c r="FH11" s="516"/>
      <c r="FI11" s="517"/>
      <c r="FJ11" s="512"/>
      <c r="FK11" s="512"/>
      <c r="FL11" s="512"/>
      <c r="FM11" s="513"/>
      <c r="FN11" s="514"/>
      <c r="FO11" s="515"/>
      <c r="FP11" s="514"/>
      <c r="FQ11" s="516"/>
      <c r="FR11" s="517"/>
      <c r="FS11" s="512"/>
      <c r="FT11" s="512"/>
      <c r="FU11" s="512"/>
      <c r="FV11" s="513"/>
      <c r="FW11" s="514"/>
      <c r="FX11" s="515"/>
      <c r="FY11" s="514"/>
      <c r="FZ11" s="516"/>
      <c r="GA11" s="517"/>
      <c r="GB11" s="512"/>
      <c r="GC11" s="512"/>
      <c r="GD11" s="512"/>
      <c r="GE11" s="513"/>
      <c r="GF11" s="514"/>
      <c r="GG11" s="515"/>
      <c r="GH11" s="514"/>
      <c r="GI11" s="516"/>
      <c r="GJ11" s="517"/>
      <c r="GK11" s="512"/>
      <c r="GL11" s="512"/>
      <c r="GM11" s="512"/>
      <c r="GN11" s="513"/>
      <c r="GO11" s="514"/>
      <c r="GP11" s="515"/>
      <c r="GQ11" s="514"/>
      <c r="GR11" s="516"/>
      <c r="GS11" s="517"/>
      <c r="GT11" s="519">
        <v>42482</v>
      </c>
      <c r="GU11" s="520">
        <v>15232</v>
      </c>
      <c r="GV11" s="522" t="s">
        <v>320</v>
      </c>
      <c r="GW11" s="522"/>
      <c r="GX11" s="104"/>
      <c r="GY11" s="105"/>
      <c r="GZ11" s="77"/>
      <c r="HA11" s="77"/>
    </row>
    <row r="12" spans="1:209" x14ac:dyDescent="0.25">
      <c r="B12" s="77"/>
      <c r="C12" s="90"/>
      <c r="D12" s="35"/>
      <c r="E12" s="36"/>
      <c r="F12" s="37"/>
      <c r="G12" s="38"/>
      <c r="H12" s="39"/>
      <c r="I12" s="40"/>
      <c r="J12" s="58" t="s">
        <v>119</v>
      </c>
      <c r="K12" s="78" t="s">
        <v>43</v>
      </c>
      <c r="L12" s="106">
        <v>23530</v>
      </c>
      <c r="M12" s="80">
        <v>42468</v>
      </c>
      <c r="N12" s="81" t="s">
        <v>351</v>
      </c>
      <c r="O12" s="107">
        <v>29385</v>
      </c>
      <c r="P12" s="123">
        <f t="shared" si="1"/>
        <v>5855</v>
      </c>
      <c r="Q12" s="92">
        <v>22</v>
      </c>
      <c r="R12" s="92"/>
      <c r="S12" s="92"/>
      <c r="T12" s="39">
        <f t="shared" si="0"/>
        <v>646470</v>
      </c>
      <c r="U12" s="355" t="s">
        <v>134</v>
      </c>
      <c r="V12" s="525">
        <v>42482</v>
      </c>
      <c r="W12" s="527">
        <v>14812.5</v>
      </c>
      <c r="X12" s="512"/>
      <c r="Y12" s="513"/>
      <c r="Z12" s="514"/>
      <c r="AA12" s="515"/>
      <c r="AB12" s="514"/>
      <c r="AC12" s="516"/>
      <c r="AD12" s="517"/>
      <c r="AE12" s="512"/>
      <c r="AF12" s="512"/>
      <c r="AG12" s="512"/>
      <c r="AH12" s="513"/>
      <c r="AI12" s="514"/>
      <c r="AJ12" s="515"/>
      <c r="AK12" s="514"/>
      <c r="AL12" s="516"/>
      <c r="AM12" s="517"/>
      <c r="AN12" s="512"/>
      <c r="AO12" s="512"/>
      <c r="AP12" s="512"/>
      <c r="AQ12" s="513"/>
      <c r="AR12" s="514"/>
      <c r="AS12" s="515"/>
      <c r="AT12" s="514"/>
      <c r="AU12" s="516"/>
      <c r="AV12" s="517"/>
      <c r="AW12" s="512"/>
      <c r="AX12" s="512"/>
      <c r="AY12" s="512"/>
      <c r="AZ12" s="513"/>
      <c r="BA12" s="514"/>
      <c r="BB12" s="515"/>
      <c r="BC12" s="514"/>
      <c r="BD12" s="516"/>
      <c r="BE12" s="517"/>
      <c r="BF12" s="512"/>
      <c r="BG12" s="512"/>
      <c r="BH12" s="512"/>
      <c r="BI12" s="513"/>
      <c r="BJ12" s="514"/>
      <c r="BK12" s="515"/>
      <c r="BL12" s="514"/>
      <c r="BM12" s="516"/>
      <c r="BN12" s="517"/>
      <c r="BO12" s="512"/>
      <c r="BP12" s="512"/>
      <c r="BQ12" s="512"/>
      <c r="BR12" s="513"/>
      <c r="BS12" s="514"/>
      <c r="BT12" s="515"/>
      <c r="BU12" s="514"/>
      <c r="BV12" s="516"/>
      <c r="BW12" s="517"/>
      <c r="BX12" s="512"/>
      <c r="BY12" s="512"/>
      <c r="BZ12" s="512"/>
      <c r="CA12" s="513"/>
      <c r="CB12" s="514"/>
      <c r="CC12" s="515"/>
      <c r="CD12" s="514"/>
      <c r="CE12" s="516"/>
      <c r="CF12" s="517"/>
      <c r="CG12" s="512"/>
      <c r="CH12" s="512"/>
      <c r="CI12" s="512"/>
      <c r="CJ12" s="513"/>
      <c r="CK12" s="514"/>
      <c r="CL12" s="515"/>
      <c r="CM12" s="514"/>
      <c r="CN12" s="516"/>
      <c r="CO12" s="517"/>
      <c r="CP12" s="512"/>
      <c r="CQ12" s="512"/>
      <c r="CR12" s="512"/>
      <c r="CS12" s="513"/>
      <c r="CT12" s="514"/>
      <c r="CU12" s="515"/>
      <c r="CV12" s="518"/>
      <c r="CW12" s="516"/>
      <c r="CX12" s="517"/>
      <c r="CY12" s="512"/>
      <c r="CZ12" s="512"/>
      <c r="DA12" s="512"/>
      <c r="DB12" s="513"/>
      <c r="DC12" s="514"/>
      <c r="DD12" s="515"/>
      <c r="DE12" s="514"/>
      <c r="DF12" s="516"/>
      <c r="DG12" s="517"/>
      <c r="DH12" s="512"/>
      <c r="DI12" s="512"/>
      <c r="DJ12" s="512"/>
      <c r="DK12" s="513"/>
      <c r="DL12" s="514"/>
      <c r="DM12" s="515"/>
      <c r="DN12" s="514"/>
      <c r="DO12" s="516"/>
      <c r="DP12" s="517"/>
      <c r="DQ12" s="512"/>
      <c r="DR12" s="512"/>
      <c r="DS12" s="512"/>
      <c r="DT12" s="513"/>
      <c r="DU12" s="514"/>
      <c r="DV12" s="515"/>
      <c r="DW12" s="514"/>
      <c r="DX12" s="516"/>
      <c r="DY12" s="517"/>
      <c r="DZ12" s="512"/>
      <c r="EA12" s="512"/>
      <c r="EB12" s="512"/>
      <c r="EC12" s="513"/>
      <c r="ED12" s="514"/>
      <c r="EE12" s="515"/>
      <c r="EF12" s="514"/>
      <c r="EG12" s="516"/>
      <c r="EH12" s="517"/>
      <c r="EI12" s="512"/>
      <c r="EJ12" s="512"/>
      <c r="EK12" s="512"/>
      <c r="EL12" s="513"/>
      <c r="EM12" s="514"/>
      <c r="EN12" s="515"/>
      <c r="EO12" s="514"/>
      <c r="EP12" s="516"/>
      <c r="EQ12" s="517"/>
      <c r="ER12" s="512"/>
      <c r="ES12" s="512"/>
      <c r="ET12" s="512"/>
      <c r="EU12" s="513"/>
      <c r="EV12" s="514"/>
      <c r="EW12" s="515"/>
      <c r="EX12" s="514"/>
      <c r="EY12" s="516"/>
      <c r="EZ12" s="517"/>
      <c r="FA12" s="512"/>
      <c r="FB12" s="512"/>
      <c r="FC12" s="512"/>
      <c r="FD12" s="513"/>
      <c r="FE12" s="514"/>
      <c r="FF12" s="515"/>
      <c r="FG12" s="514"/>
      <c r="FH12" s="516"/>
      <c r="FI12" s="517"/>
      <c r="FJ12" s="512"/>
      <c r="FK12" s="512"/>
      <c r="FL12" s="512"/>
      <c r="FM12" s="513"/>
      <c r="FN12" s="514"/>
      <c r="FO12" s="515"/>
      <c r="FP12" s="514"/>
      <c r="FQ12" s="516"/>
      <c r="FR12" s="517"/>
      <c r="FS12" s="512"/>
      <c r="FT12" s="512"/>
      <c r="FU12" s="512"/>
      <c r="FV12" s="513"/>
      <c r="FW12" s="514"/>
      <c r="FX12" s="515"/>
      <c r="FY12" s="514"/>
      <c r="FZ12" s="516"/>
      <c r="GA12" s="517"/>
      <c r="GB12" s="512"/>
      <c r="GC12" s="512"/>
      <c r="GD12" s="512"/>
      <c r="GE12" s="513"/>
      <c r="GF12" s="514"/>
      <c r="GG12" s="515"/>
      <c r="GH12" s="514"/>
      <c r="GI12" s="516"/>
      <c r="GJ12" s="517"/>
      <c r="GK12" s="512"/>
      <c r="GL12" s="512"/>
      <c r="GM12" s="512"/>
      <c r="GN12" s="513"/>
      <c r="GO12" s="514"/>
      <c r="GP12" s="515"/>
      <c r="GQ12" s="514"/>
      <c r="GR12" s="516"/>
      <c r="GS12" s="517"/>
      <c r="GT12" s="519">
        <v>42482</v>
      </c>
      <c r="GU12" s="520">
        <v>19376</v>
      </c>
      <c r="GV12" s="522" t="s">
        <v>319</v>
      </c>
      <c r="GW12" s="522"/>
      <c r="GX12" s="104"/>
      <c r="GY12" s="105"/>
      <c r="GZ12" s="77"/>
      <c r="HA12" s="77"/>
    </row>
    <row r="13" spans="1:209" x14ac:dyDescent="0.25">
      <c r="B13" s="77"/>
      <c r="C13" s="90"/>
      <c r="D13" s="35"/>
      <c r="E13" s="36"/>
      <c r="F13" s="37"/>
      <c r="G13" s="38"/>
      <c r="H13" s="39"/>
      <c r="I13" s="40"/>
      <c r="J13" s="58" t="s">
        <v>44</v>
      </c>
      <c r="K13" s="78" t="s">
        <v>43</v>
      </c>
      <c r="L13" s="106">
        <v>22760</v>
      </c>
      <c r="M13" s="80">
        <v>42470</v>
      </c>
      <c r="N13" s="81" t="s">
        <v>356</v>
      </c>
      <c r="O13" s="107">
        <v>28490</v>
      </c>
      <c r="P13" s="123">
        <f t="shared" si="1"/>
        <v>5730</v>
      </c>
      <c r="Q13" s="92">
        <v>22.5</v>
      </c>
      <c r="R13" s="92"/>
      <c r="S13" s="92"/>
      <c r="T13" s="39">
        <f t="shared" si="0"/>
        <v>641025</v>
      </c>
      <c r="U13" s="355" t="s">
        <v>134</v>
      </c>
      <c r="V13" s="525">
        <v>42485</v>
      </c>
      <c r="W13" s="527">
        <v>14753.25</v>
      </c>
      <c r="X13" s="512"/>
      <c r="Y13" s="513"/>
      <c r="Z13" s="514"/>
      <c r="AA13" s="515"/>
      <c r="AB13" s="514"/>
      <c r="AC13" s="516"/>
      <c r="AD13" s="517"/>
      <c r="AE13" s="512"/>
      <c r="AF13" s="512"/>
      <c r="AG13" s="512"/>
      <c r="AH13" s="513"/>
      <c r="AI13" s="514"/>
      <c r="AJ13" s="515"/>
      <c r="AK13" s="514"/>
      <c r="AL13" s="516"/>
      <c r="AM13" s="517"/>
      <c r="AN13" s="512"/>
      <c r="AO13" s="512"/>
      <c r="AP13" s="512"/>
      <c r="AQ13" s="513"/>
      <c r="AR13" s="514"/>
      <c r="AS13" s="515"/>
      <c r="AT13" s="514"/>
      <c r="AU13" s="516"/>
      <c r="AV13" s="517"/>
      <c r="AW13" s="512"/>
      <c r="AX13" s="512"/>
      <c r="AY13" s="512"/>
      <c r="AZ13" s="513"/>
      <c r="BA13" s="514"/>
      <c r="BB13" s="515"/>
      <c r="BC13" s="514"/>
      <c r="BD13" s="516"/>
      <c r="BE13" s="517"/>
      <c r="BF13" s="512"/>
      <c r="BG13" s="512"/>
      <c r="BH13" s="512"/>
      <c r="BI13" s="513"/>
      <c r="BJ13" s="514"/>
      <c r="BK13" s="515"/>
      <c r="BL13" s="514"/>
      <c r="BM13" s="516"/>
      <c r="BN13" s="517"/>
      <c r="BO13" s="512"/>
      <c r="BP13" s="512"/>
      <c r="BQ13" s="512"/>
      <c r="BR13" s="513"/>
      <c r="BS13" s="514"/>
      <c r="BT13" s="515"/>
      <c r="BU13" s="514"/>
      <c r="BV13" s="516"/>
      <c r="BW13" s="517"/>
      <c r="BX13" s="512"/>
      <c r="BY13" s="512"/>
      <c r="BZ13" s="512"/>
      <c r="CA13" s="513"/>
      <c r="CB13" s="514"/>
      <c r="CC13" s="515"/>
      <c r="CD13" s="514"/>
      <c r="CE13" s="516"/>
      <c r="CF13" s="517"/>
      <c r="CG13" s="512"/>
      <c r="CH13" s="512"/>
      <c r="CI13" s="512"/>
      <c r="CJ13" s="513"/>
      <c r="CK13" s="514"/>
      <c r="CL13" s="515"/>
      <c r="CM13" s="514"/>
      <c r="CN13" s="516"/>
      <c r="CO13" s="517"/>
      <c r="CP13" s="512"/>
      <c r="CQ13" s="512"/>
      <c r="CR13" s="512"/>
      <c r="CS13" s="513"/>
      <c r="CT13" s="514"/>
      <c r="CU13" s="515"/>
      <c r="CV13" s="518"/>
      <c r="CW13" s="516"/>
      <c r="CX13" s="517"/>
      <c r="CY13" s="512"/>
      <c r="CZ13" s="512"/>
      <c r="DA13" s="512"/>
      <c r="DB13" s="513"/>
      <c r="DC13" s="514"/>
      <c r="DD13" s="515"/>
      <c r="DE13" s="514"/>
      <c r="DF13" s="516"/>
      <c r="DG13" s="517"/>
      <c r="DH13" s="512"/>
      <c r="DI13" s="512"/>
      <c r="DJ13" s="512"/>
      <c r="DK13" s="513"/>
      <c r="DL13" s="514"/>
      <c r="DM13" s="515"/>
      <c r="DN13" s="514"/>
      <c r="DO13" s="516"/>
      <c r="DP13" s="517"/>
      <c r="DQ13" s="512"/>
      <c r="DR13" s="512"/>
      <c r="DS13" s="512"/>
      <c r="DT13" s="513"/>
      <c r="DU13" s="514"/>
      <c r="DV13" s="515"/>
      <c r="DW13" s="514"/>
      <c r="DX13" s="516"/>
      <c r="DY13" s="517"/>
      <c r="DZ13" s="512"/>
      <c r="EA13" s="512"/>
      <c r="EB13" s="512"/>
      <c r="EC13" s="513"/>
      <c r="ED13" s="514"/>
      <c r="EE13" s="515"/>
      <c r="EF13" s="514"/>
      <c r="EG13" s="516"/>
      <c r="EH13" s="517"/>
      <c r="EI13" s="512"/>
      <c r="EJ13" s="512"/>
      <c r="EK13" s="512"/>
      <c r="EL13" s="513"/>
      <c r="EM13" s="514"/>
      <c r="EN13" s="515"/>
      <c r="EO13" s="514"/>
      <c r="EP13" s="516"/>
      <c r="EQ13" s="517"/>
      <c r="ER13" s="512"/>
      <c r="ES13" s="512"/>
      <c r="ET13" s="512"/>
      <c r="EU13" s="513"/>
      <c r="EV13" s="514"/>
      <c r="EW13" s="515"/>
      <c r="EX13" s="514"/>
      <c r="EY13" s="516"/>
      <c r="EZ13" s="517"/>
      <c r="FA13" s="512"/>
      <c r="FB13" s="512"/>
      <c r="FC13" s="512"/>
      <c r="FD13" s="513"/>
      <c r="FE13" s="514"/>
      <c r="FF13" s="515"/>
      <c r="FG13" s="514"/>
      <c r="FH13" s="516"/>
      <c r="FI13" s="517"/>
      <c r="FJ13" s="512"/>
      <c r="FK13" s="512"/>
      <c r="FL13" s="512"/>
      <c r="FM13" s="513"/>
      <c r="FN13" s="514"/>
      <c r="FO13" s="515"/>
      <c r="FP13" s="514"/>
      <c r="FQ13" s="516"/>
      <c r="FR13" s="517"/>
      <c r="FS13" s="512"/>
      <c r="FT13" s="512"/>
      <c r="FU13" s="512"/>
      <c r="FV13" s="513"/>
      <c r="FW13" s="514"/>
      <c r="FX13" s="515"/>
      <c r="FY13" s="514"/>
      <c r="FZ13" s="516"/>
      <c r="GA13" s="517"/>
      <c r="GB13" s="512"/>
      <c r="GC13" s="512"/>
      <c r="GD13" s="512"/>
      <c r="GE13" s="513"/>
      <c r="GF13" s="514"/>
      <c r="GG13" s="515"/>
      <c r="GH13" s="514"/>
      <c r="GI13" s="516"/>
      <c r="GJ13" s="517"/>
      <c r="GK13" s="512"/>
      <c r="GL13" s="512"/>
      <c r="GM13" s="512"/>
      <c r="GN13" s="513"/>
      <c r="GO13" s="514"/>
      <c r="GP13" s="515"/>
      <c r="GQ13" s="514"/>
      <c r="GR13" s="516"/>
      <c r="GS13" s="517"/>
      <c r="GT13" s="519">
        <v>42485</v>
      </c>
      <c r="GU13" s="520">
        <v>19376</v>
      </c>
      <c r="GV13" s="528" t="s">
        <v>333</v>
      </c>
      <c r="GW13" s="522"/>
      <c r="GX13" s="122"/>
      <c r="GY13" s="105"/>
      <c r="GZ13" s="77"/>
      <c r="HA13" s="77"/>
    </row>
    <row r="14" spans="1:209" x14ac:dyDescent="0.25">
      <c r="B14" s="77"/>
      <c r="C14" s="90"/>
      <c r="D14" s="35"/>
      <c r="E14" s="36"/>
      <c r="F14" s="37"/>
      <c r="G14" s="38"/>
      <c r="H14" s="39"/>
      <c r="I14" s="40"/>
      <c r="J14" s="58" t="s">
        <v>119</v>
      </c>
      <c r="K14" s="78" t="s">
        <v>42</v>
      </c>
      <c r="L14" s="106">
        <v>12180</v>
      </c>
      <c r="M14" s="80">
        <v>42470</v>
      </c>
      <c r="N14" s="81" t="s">
        <v>355</v>
      </c>
      <c r="O14" s="107">
        <v>15360</v>
      </c>
      <c r="P14" s="123">
        <f t="shared" si="1"/>
        <v>3180</v>
      </c>
      <c r="Q14" s="92">
        <v>22.5</v>
      </c>
      <c r="R14" s="92"/>
      <c r="S14" s="92"/>
      <c r="T14" s="39">
        <f t="shared" si="0"/>
        <v>345600</v>
      </c>
      <c r="U14" s="355" t="s">
        <v>134</v>
      </c>
      <c r="V14" s="525">
        <v>42485</v>
      </c>
      <c r="W14" s="527">
        <v>7702.5</v>
      </c>
      <c r="X14" s="512"/>
      <c r="Y14" s="513"/>
      <c r="Z14" s="514"/>
      <c r="AA14" s="515"/>
      <c r="AB14" s="514"/>
      <c r="AC14" s="516"/>
      <c r="AD14" s="517"/>
      <c r="AE14" s="512"/>
      <c r="AF14" s="512"/>
      <c r="AG14" s="512"/>
      <c r="AH14" s="513"/>
      <c r="AI14" s="514"/>
      <c r="AJ14" s="515"/>
      <c r="AK14" s="514"/>
      <c r="AL14" s="516"/>
      <c r="AM14" s="517"/>
      <c r="AN14" s="512"/>
      <c r="AO14" s="512"/>
      <c r="AP14" s="512"/>
      <c r="AQ14" s="513"/>
      <c r="AR14" s="514"/>
      <c r="AS14" s="515"/>
      <c r="AT14" s="514"/>
      <c r="AU14" s="516"/>
      <c r="AV14" s="517"/>
      <c r="AW14" s="512"/>
      <c r="AX14" s="512"/>
      <c r="AY14" s="512"/>
      <c r="AZ14" s="513"/>
      <c r="BA14" s="514"/>
      <c r="BB14" s="515"/>
      <c r="BC14" s="514"/>
      <c r="BD14" s="516"/>
      <c r="BE14" s="517"/>
      <c r="BF14" s="512"/>
      <c r="BG14" s="512"/>
      <c r="BH14" s="512"/>
      <c r="BI14" s="513"/>
      <c r="BJ14" s="514"/>
      <c r="BK14" s="515"/>
      <c r="BL14" s="514"/>
      <c r="BM14" s="516"/>
      <c r="BN14" s="517"/>
      <c r="BO14" s="512"/>
      <c r="BP14" s="512"/>
      <c r="BQ14" s="512"/>
      <c r="BR14" s="513"/>
      <c r="BS14" s="514"/>
      <c r="BT14" s="515"/>
      <c r="BU14" s="514"/>
      <c r="BV14" s="516"/>
      <c r="BW14" s="517"/>
      <c r="BX14" s="512"/>
      <c r="BY14" s="512"/>
      <c r="BZ14" s="512"/>
      <c r="CA14" s="513"/>
      <c r="CB14" s="514"/>
      <c r="CC14" s="515"/>
      <c r="CD14" s="514"/>
      <c r="CE14" s="516"/>
      <c r="CF14" s="517"/>
      <c r="CG14" s="512"/>
      <c r="CH14" s="512"/>
      <c r="CI14" s="512"/>
      <c r="CJ14" s="513"/>
      <c r="CK14" s="514"/>
      <c r="CL14" s="515"/>
      <c r="CM14" s="514"/>
      <c r="CN14" s="516"/>
      <c r="CO14" s="517"/>
      <c r="CP14" s="512"/>
      <c r="CQ14" s="512"/>
      <c r="CR14" s="512"/>
      <c r="CS14" s="513"/>
      <c r="CT14" s="514"/>
      <c r="CU14" s="515"/>
      <c r="CV14" s="518"/>
      <c r="CW14" s="516"/>
      <c r="CX14" s="517"/>
      <c r="CY14" s="512"/>
      <c r="CZ14" s="512"/>
      <c r="DA14" s="512"/>
      <c r="DB14" s="513"/>
      <c r="DC14" s="514"/>
      <c r="DD14" s="515"/>
      <c r="DE14" s="514"/>
      <c r="DF14" s="516"/>
      <c r="DG14" s="517"/>
      <c r="DH14" s="512"/>
      <c r="DI14" s="512"/>
      <c r="DJ14" s="512"/>
      <c r="DK14" s="513"/>
      <c r="DL14" s="514"/>
      <c r="DM14" s="515"/>
      <c r="DN14" s="514"/>
      <c r="DO14" s="516"/>
      <c r="DP14" s="517"/>
      <c r="DQ14" s="512"/>
      <c r="DR14" s="512"/>
      <c r="DS14" s="512"/>
      <c r="DT14" s="513"/>
      <c r="DU14" s="514"/>
      <c r="DV14" s="515"/>
      <c r="DW14" s="514"/>
      <c r="DX14" s="516"/>
      <c r="DY14" s="517"/>
      <c r="DZ14" s="512"/>
      <c r="EA14" s="512"/>
      <c r="EB14" s="512"/>
      <c r="EC14" s="513"/>
      <c r="ED14" s="514"/>
      <c r="EE14" s="515"/>
      <c r="EF14" s="514"/>
      <c r="EG14" s="516"/>
      <c r="EH14" s="517"/>
      <c r="EI14" s="512"/>
      <c r="EJ14" s="512"/>
      <c r="EK14" s="512"/>
      <c r="EL14" s="513"/>
      <c r="EM14" s="514"/>
      <c r="EN14" s="515"/>
      <c r="EO14" s="514"/>
      <c r="EP14" s="516"/>
      <c r="EQ14" s="517"/>
      <c r="ER14" s="512"/>
      <c r="ES14" s="512"/>
      <c r="ET14" s="512"/>
      <c r="EU14" s="513"/>
      <c r="EV14" s="514"/>
      <c r="EW14" s="515"/>
      <c r="EX14" s="514"/>
      <c r="EY14" s="516"/>
      <c r="EZ14" s="517"/>
      <c r="FA14" s="512"/>
      <c r="FB14" s="512"/>
      <c r="FC14" s="512"/>
      <c r="FD14" s="513"/>
      <c r="FE14" s="514"/>
      <c r="FF14" s="515"/>
      <c r="FG14" s="514"/>
      <c r="FH14" s="516"/>
      <c r="FI14" s="517"/>
      <c r="FJ14" s="512"/>
      <c r="FK14" s="512"/>
      <c r="FL14" s="512"/>
      <c r="FM14" s="513"/>
      <c r="FN14" s="514"/>
      <c r="FO14" s="515"/>
      <c r="FP14" s="514"/>
      <c r="FQ14" s="516"/>
      <c r="FR14" s="517"/>
      <c r="FS14" s="512"/>
      <c r="FT14" s="512"/>
      <c r="FU14" s="512"/>
      <c r="FV14" s="513"/>
      <c r="FW14" s="514"/>
      <c r="FX14" s="515"/>
      <c r="FY14" s="514"/>
      <c r="FZ14" s="516"/>
      <c r="GA14" s="517"/>
      <c r="GB14" s="512"/>
      <c r="GC14" s="512"/>
      <c r="GD14" s="512"/>
      <c r="GE14" s="513"/>
      <c r="GF14" s="514"/>
      <c r="GG14" s="515"/>
      <c r="GH14" s="514"/>
      <c r="GI14" s="516"/>
      <c r="GJ14" s="517"/>
      <c r="GK14" s="512"/>
      <c r="GL14" s="512"/>
      <c r="GM14" s="512"/>
      <c r="GN14" s="513"/>
      <c r="GO14" s="514"/>
      <c r="GP14" s="515"/>
      <c r="GQ14" s="514"/>
      <c r="GR14" s="516"/>
      <c r="GS14" s="517"/>
      <c r="GT14" s="519">
        <v>42485</v>
      </c>
      <c r="GU14" s="520">
        <v>15232</v>
      </c>
      <c r="GV14" s="522" t="s">
        <v>332</v>
      </c>
      <c r="GW14" s="522"/>
      <c r="GX14" s="122"/>
      <c r="GY14" s="105"/>
      <c r="GZ14" s="77"/>
      <c r="HA14" s="77"/>
    </row>
    <row r="15" spans="1:209" x14ac:dyDescent="0.25">
      <c r="B15" s="77"/>
      <c r="C15" s="90"/>
      <c r="D15" s="35"/>
      <c r="E15" s="36"/>
      <c r="F15" s="37"/>
      <c r="G15" s="38"/>
      <c r="H15" s="39"/>
      <c r="I15" s="40"/>
      <c r="J15" s="58" t="s">
        <v>119</v>
      </c>
      <c r="K15" s="125" t="s">
        <v>43</v>
      </c>
      <c r="L15" s="106">
        <v>21340</v>
      </c>
      <c r="M15" s="80">
        <v>42471</v>
      </c>
      <c r="N15" s="81" t="s">
        <v>364</v>
      </c>
      <c r="O15" s="107">
        <v>27075</v>
      </c>
      <c r="P15" s="123">
        <f t="shared" si="1"/>
        <v>5735</v>
      </c>
      <c r="Q15" s="92">
        <v>22.5</v>
      </c>
      <c r="R15" s="92"/>
      <c r="S15" s="92"/>
      <c r="T15" s="39">
        <f t="shared" si="0"/>
        <v>609187.5</v>
      </c>
      <c r="U15" s="355" t="s">
        <v>134</v>
      </c>
      <c r="V15" s="525">
        <v>42486</v>
      </c>
      <c r="W15" s="527">
        <v>14812.5</v>
      </c>
      <c r="X15" s="512"/>
      <c r="Y15" s="513"/>
      <c r="Z15" s="514"/>
      <c r="AA15" s="515"/>
      <c r="AB15" s="514"/>
      <c r="AC15" s="516"/>
      <c r="AD15" s="517"/>
      <c r="AE15" s="512"/>
      <c r="AF15" s="512"/>
      <c r="AG15" s="512"/>
      <c r="AH15" s="513"/>
      <c r="AI15" s="514"/>
      <c r="AJ15" s="515"/>
      <c r="AK15" s="514"/>
      <c r="AL15" s="516"/>
      <c r="AM15" s="517"/>
      <c r="AN15" s="512"/>
      <c r="AO15" s="512"/>
      <c r="AP15" s="512"/>
      <c r="AQ15" s="513"/>
      <c r="AR15" s="514"/>
      <c r="AS15" s="515"/>
      <c r="AT15" s="514"/>
      <c r="AU15" s="516"/>
      <c r="AV15" s="517"/>
      <c r="AW15" s="512"/>
      <c r="AX15" s="512"/>
      <c r="AY15" s="512"/>
      <c r="AZ15" s="513"/>
      <c r="BA15" s="514"/>
      <c r="BB15" s="515"/>
      <c r="BC15" s="514"/>
      <c r="BD15" s="516"/>
      <c r="BE15" s="517"/>
      <c r="BF15" s="512"/>
      <c r="BG15" s="512"/>
      <c r="BH15" s="512"/>
      <c r="BI15" s="513"/>
      <c r="BJ15" s="514"/>
      <c r="BK15" s="515"/>
      <c r="BL15" s="514"/>
      <c r="BM15" s="516"/>
      <c r="BN15" s="517"/>
      <c r="BO15" s="512"/>
      <c r="BP15" s="512"/>
      <c r="BQ15" s="512"/>
      <c r="BR15" s="513"/>
      <c r="BS15" s="514"/>
      <c r="BT15" s="515"/>
      <c r="BU15" s="514"/>
      <c r="BV15" s="516"/>
      <c r="BW15" s="517"/>
      <c r="BX15" s="512"/>
      <c r="BY15" s="512"/>
      <c r="BZ15" s="512"/>
      <c r="CA15" s="513"/>
      <c r="CB15" s="514"/>
      <c r="CC15" s="515"/>
      <c r="CD15" s="514"/>
      <c r="CE15" s="516"/>
      <c r="CF15" s="517"/>
      <c r="CG15" s="512"/>
      <c r="CH15" s="512"/>
      <c r="CI15" s="512"/>
      <c r="CJ15" s="513"/>
      <c r="CK15" s="514"/>
      <c r="CL15" s="515"/>
      <c r="CM15" s="514"/>
      <c r="CN15" s="516"/>
      <c r="CO15" s="517"/>
      <c r="CP15" s="512"/>
      <c r="CQ15" s="512"/>
      <c r="CR15" s="512"/>
      <c r="CS15" s="513"/>
      <c r="CT15" s="514"/>
      <c r="CU15" s="515"/>
      <c r="CV15" s="518"/>
      <c r="CW15" s="516"/>
      <c r="CX15" s="517"/>
      <c r="CY15" s="512"/>
      <c r="CZ15" s="512"/>
      <c r="DA15" s="512"/>
      <c r="DB15" s="513"/>
      <c r="DC15" s="514"/>
      <c r="DD15" s="515"/>
      <c r="DE15" s="514"/>
      <c r="DF15" s="516"/>
      <c r="DG15" s="517"/>
      <c r="DH15" s="512"/>
      <c r="DI15" s="512"/>
      <c r="DJ15" s="512"/>
      <c r="DK15" s="513"/>
      <c r="DL15" s="514"/>
      <c r="DM15" s="515"/>
      <c r="DN15" s="514"/>
      <c r="DO15" s="516"/>
      <c r="DP15" s="517"/>
      <c r="DQ15" s="512"/>
      <c r="DR15" s="512"/>
      <c r="DS15" s="512"/>
      <c r="DT15" s="513"/>
      <c r="DU15" s="514"/>
      <c r="DV15" s="515"/>
      <c r="DW15" s="514"/>
      <c r="DX15" s="516"/>
      <c r="DY15" s="517"/>
      <c r="DZ15" s="512"/>
      <c r="EA15" s="512"/>
      <c r="EB15" s="512"/>
      <c r="EC15" s="513"/>
      <c r="ED15" s="514"/>
      <c r="EE15" s="515"/>
      <c r="EF15" s="514"/>
      <c r="EG15" s="516"/>
      <c r="EH15" s="517"/>
      <c r="EI15" s="512"/>
      <c r="EJ15" s="512"/>
      <c r="EK15" s="512"/>
      <c r="EL15" s="513"/>
      <c r="EM15" s="514"/>
      <c r="EN15" s="515"/>
      <c r="EO15" s="514"/>
      <c r="EP15" s="516"/>
      <c r="EQ15" s="517"/>
      <c r="ER15" s="512"/>
      <c r="ES15" s="512"/>
      <c r="ET15" s="512"/>
      <c r="EU15" s="513"/>
      <c r="EV15" s="514"/>
      <c r="EW15" s="515"/>
      <c r="EX15" s="514"/>
      <c r="EY15" s="516"/>
      <c r="EZ15" s="517"/>
      <c r="FA15" s="512"/>
      <c r="FB15" s="512"/>
      <c r="FC15" s="512"/>
      <c r="FD15" s="513"/>
      <c r="FE15" s="514"/>
      <c r="FF15" s="515"/>
      <c r="FG15" s="514"/>
      <c r="FH15" s="516"/>
      <c r="FI15" s="517"/>
      <c r="FJ15" s="512"/>
      <c r="FK15" s="512"/>
      <c r="FL15" s="512"/>
      <c r="FM15" s="513"/>
      <c r="FN15" s="514"/>
      <c r="FO15" s="515"/>
      <c r="FP15" s="514"/>
      <c r="FQ15" s="516"/>
      <c r="FR15" s="517"/>
      <c r="FS15" s="512"/>
      <c r="FT15" s="512"/>
      <c r="FU15" s="512"/>
      <c r="FV15" s="513"/>
      <c r="FW15" s="514"/>
      <c r="FX15" s="515"/>
      <c r="FY15" s="514"/>
      <c r="FZ15" s="516"/>
      <c r="GA15" s="517"/>
      <c r="GB15" s="512"/>
      <c r="GC15" s="512"/>
      <c r="GD15" s="512"/>
      <c r="GE15" s="513"/>
      <c r="GF15" s="514"/>
      <c r="GG15" s="515"/>
      <c r="GH15" s="514"/>
      <c r="GI15" s="516"/>
      <c r="GJ15" s="517"/>
      <c r="GK15" s="512"/>
      <c r="GL15" s="512"/>
      <c r="GM15" s="512"/>
      <c r="GN15" s="513"/>
      <c r="GO15" s="514"/>
      <c r="GP15" s="515"/>
      <c r="GQ15" s="514"/>
      <c r="GR15" s="516"/>
      <c r="GS15" s="517"/>
      <c r="GT15" s="519">
        <v>42485</v>
      </c>
      <c r="GU15" s="520">
        <v>19376</v>
      </c>
      <c r="GV15" s="522" t="s">
        <v>334</v>
      </c>
      <c r="GW15" s="522"/>
      <c r="GX15" s="122"/>
      <c r="GY15" s="105"/>
      <c r="GZ15" s="77"/>
      <c r="HA15" s="77"/>
    </row>
    <row r="16" spans="1:209" x14ac:dyDescent="0.25">
      <c r="B16" s="77"/>
      <c r="C16" s="90"/>
      <c r="D16" s="35"/>
      <c r="E16" s="36"/>
      <c r="F16" s="37"/>
      <c r="G16" s="38"/>
      <c r="H16" s="39"/>
      <c r="I16" s="40"/>
      <c r="J16" s="58" t="s">
        <v>119</v>
      </c>
      <c r="K16" s="78" t="s">
        <v>50</v>
      </c>
      <c r="L16" s="106">
        <v>22110</v>
      </c>
      <c r="M16" s="80">
        <v>42472</v>
      </c>
      <c r="N16" s="81" t="s">
        <v>365</v>
      </c>
      <c r="O16" s="107">
        <v>27820</v>
      </c>
      <c r="P16" s="123">
        <f t="shared" si="1"/>
        <v>5710</v>
      </c>
      <c r="Q16" s="92">
        <v>22.5</v>
      </c>
      <c r="R16" s="92"/>
      <c r="S16" s="92"/>
      <c r="T16" s="39">
        <f t="shared" si="0"/>
        <v>625950</v>
      </c>
      <c r="U16" s="355" t="s">
        <v>134</v>
      </c>
      <c r="V16" s="525">
        <v>42487</v>
      </c>
      <c r="W16" s="527">
        <v>14694</v>
      </c>
      <c r="X16" s="512"/>
      <c r="Y16" s="513"/>
      <c r="Z16" s="514"/>
      <c r="AA16" s="515"/>
      <c r="AB16" s="514"/>
      <c r="AC16" s="516"/>
      <c r="AD16" s="517"/>
      <c r="AE16" s="512"/>
      <c r="AF16" s="512"/>
      <c r="AG16" s="512"/>
      <c r="AH16" s="513"/>
      <c r="AI16" s="514"/>
      <c r="AJ16" s="515"/>
      <c r="AK16" s="514"/>
      <c r="AL16" s="516"/>
      <c r="AM16" s="517"/>
      <c r="AN16" s="512"/>
      <c r="AO16" s="512"/>
      <c r="AP16" s="512"/>
      <c r="AQ16" s="513"/>
      <c r="AR16" s="514"/>
      <c r="AS16" s="515"/>
      <c r="AT16" s="514"/>
      <c r="AU16" s="516"/>
      <c r="AV16" s="517"/>
      <c r="AW16" s="512"/>
      <c r="AX16" s="512"/>
      <c r="AY16" s="512"/>
      <c r="AZ16" s="513"/>
      <c r="BA16" s="514"/>
      <c r="BB16" s="515"/>
      <c r="BC16" s="514"/>
      <c r="BD16" s="516"/>
      <c r="BE16" s="517"/>
      <c r="BF16" s="512"/>
      <c r="BG16" s="512"/>
      <c r="BH16" s="512"/>
      <c r="BI16" s="513"/>
      <c r="BJ16" s="514"/>
      <c r="BK16" s="515"/>
      <c r="BL16" s="514"/>
      <c r="BM16" s="516"/>
      <c r="BN16" s="517"/>
      <c r="BO16" s="512"/>
      <c r="BP16" s="512"/>
      <c r="BQ16" s="512"/>
      <c r="BR16" s="513"/>
      <c r="BS16" s="514"/>
      <c r="BT16" s="515"/>
      <c r="BU16" s="514"/>
      <c r="BV16" s="516"/>
      <c r="BW16" s="517"/>
      <c r="BX16" s="512"/>
      <c r="BY16" s="512"/>
      <c r="BZ16" s="512"/>
      <c r="CA16" s="513"/>
      <c r="CB16" s="514"/>
      <c r="CC16" s="515"/>
      <c r="CD16" s="514"/>
      <c r="CE16" s="516"/>
      <c r="CF16" s="517"/>
      <c r="CG16" s="512"/>
      <c r="CH16" s="512"/>
      <c r="CI16" s="512"/>
      <c r="CJ16" s="513"/>
      <c r="CK16" s="514"/>
      <c r="CL16" s="515"/>
      <c r="CM16" s="514"/>
      <c r="CN16" s="516"/>
      <c r="CO16" s="517"/>
      <c r="CP16" s="512"/>
      <c r="CQ16" s="512"/>
      <c r="CR16" s="512"/>
      <c r="CS16" s="513"/>
      <c r="CT16" s="514"/>
      <c r="CU16" s="515"/>
      <c r="CV16" s="518"/>
      <c r="CW16" s="516"/>
      <c r="CX16" s="517"/>
      <c r="CY16" s="512"/>
      <c r="CZ16" s="512"/>
      <c r="DA16" s="512"/>
      <c r="DB16" s="513"/>
      <c r="DC16" s="514"/>
      <c r="DD16" s="515"/>
      <c r="DE16" s="514"/>
      <c r="DF16" s="516"/>
      <c r="DG16" s="517"/>
      <c r="DH16" s="512"/>
      <c r="DI16" s="512"/>
      <c r="DJ16" s="512"/>
      <c r="DK16" s="513"/>
      <c r="DL16" s="514"/>
      <c r="DM16" s="515"/>
      <c r="DN16" s="514"/>
      <c r="DO16" s="516"/>
      <c r="DP16" s="517"/>
      <c r="DQ16" s="512"/>
      <c r="DR16" s="512"/>
      <c r="DS16" s="512"/>
      <c r="DT16" s="513"/>
      <c r="DU16" s="514"/>
      <c r="DV16" s="515"/>
      <c r="DW16" s="514"/>
      <c r="DX16" s="516"/>
      <c r="DY16" s="517"/>
      <c r="DZ16" s="512"/>
      <c r="EA16" s="512"/>
      <c r="EB16" s="512"/>
      <c r="EC16" s="513"/>
      <c r="ED16" s="514"/>
      <c r="EE16" s="515"/>
      <c r="EF16" s="514"/>
      <c r="EG16" s="516"/>
      <c r="EH16" s="517"/>
      <c r="EI16" s="512"/>
      <c r="EJ16" s="512"/>
      <c r="EK16" s="512"/>
      <c r="EL16" s="513"/>
      <c r="EM16" s="514"/>
      <c r="EN16" s="515"/>
      <c r="EO16" s="514"/>
      <c r="EP16" s="516"/>
      <c r="EQ16" s="517"/>
      <c r="ER16" s="512"/>
      <c r="ES16" s="512"/>
      <c r="ET16" s="512"/>
      <c r="EU16" s="513"/>
      <c r="EV16" s="514"/>
      <c r="EW16" s="515"/>
      <c r="EX16" s="514"/>
      <c r="EY16" s="516"/>
      <c r="EZ16" s="517"/>
      <c r="FA16" s="512"/>
      <c r="FB16" s="512"/>
      <c r="FC16" s="512"/>
      <c r="FD16" s="513"/>
      <c r="FE16" s="514"/>
      <c r="FF16" s="515"/>
      <c r="FG16" s="514"/>
      <c r="FH16" s="516"/>
      <c r="FI16" s="517"/>
      <c r="FJ16" s="512"/>
      <c r="FK16" s="512"/>
      <c r="FL16" s="512"/>
      <c r="FM16" s="513"/>
      <c r="FN16" s="514"/>
      <c r="FO16" s="515"/>
      <c r="FP16" s="514"/>
      <c r="FQ16" s="516"/>
      <c r="FR16" s="517"/>
      <c r="FS16" s="512"/>
      <c r="FT16" s="512"/>
      <c r="FU16" s="512"/>
      <c r="FV16" s="513"/>
      <c r="FW16" s="514"/>
      <c r="FX16" s="515"/>
      <c r="FY16" s="514"/>
      <c r="FZ16" s="516"/>
      <c r="GA16" s="517"/>
      <c r="GB16" s="512"/>
      <c r="GC16" s="512"/>
      <c r="GD16" s="512"/>
      <c r="GE16" s="513"/>
      <c r="GF16" s="514"/>
      <c r="GG16" s="515"/>
      <c r="GH16" s="514"/>
      <c r="GI16" s="516"/>
      <c r="GJ16" s="517"/>
      <c r="GK16" s="512"/>
      <c r="GL16" s="512"/>
      <c r="GM16" s="512"/>
      <c r="GN16" s="513"/>
      <c r="GO16" s="514"/>
      <c r="GP16" s="515"/>
      <c r="GQ16" s="514"/>
      <c r="GR16" s="516"/>
      <c r="GS16" s="517"/>
      <c r="GT16" s="529">
        <v>42485</v>
      </c>
      <c r="GU16" s="520">
        <v>19376</v>
      </c>
      <c r="GV16" s="522" t="s">
        <v>335</v>
      </c>
      <c r="GW16" s="522"/>
      <c r="GX16" s="122"/>
      <c r="GY16" s="105"/>
      <c r="GZ16" s="77"/>
      <c r="HA16" s="77"/>
    </row>
    <row r="17" spans="1:209" x14ac:dyDescent="0.25">
      <c r="B17" s="77"/>
      <c r="C17" s="90"/>
      <c r="D17" s="35"/>
      <c r="E17" s="36"/>
      <c r="F17" s="37"/>
      <c r="G17" s="38"/>
      <c r="H17" s="39"/>
      <c r="I17" s="40"/>
      <c r="J17" s="58" t="s">
        <v>97</v>
      </c>
      <c r="K17" s="78" t="s">
        <v>52</v>
      </c>
      <c r="L17" s="106">
        <v>24600</v>
      </c>
      <c r="M17" s="80">
        <v>42473</v>
      </c>
      <c r="N17" s="81" t="s">
        <v>322</v>
      </c>
      <c r="O17" s="107">
        <v>24600</v>
      </c>
      <c r="P17" s="123">
        <f t="shared" si="1"/>
        <v>0</v>
      </c>
      <c r="Q17" s="92">
        <v>22</v>
      </c>
      <c r="R17" s="92"/>
      <c r="S17" s="92"/>
      <c r="T17" s="39">
        <f t="shared" si="0"/>
        <v>541200</v>
      </c>
      <c r="U17" s="355" t="s">
        <v>134</v>
      </c>
      <c r="V17" s="525">
        <v>42473</v>
      </c>
      <c r="W17" s="527">
        <v>25382</v>
      </c>
      <c r="X17" s="512"/>
      <c r="Y17" s="513"/>
      <c r="Z17" s="514"/>
      <c r="AA17" s="515"/>
      <c r="AB17" s="514"/>
      <c r="AC17" s="516"/>
      <c r="AD17" s="517"/>
      <c r="AE17" s="512"/>
      <c r="AF17" s="512"/>
      <c r="AG17" s="512"/>
      <c r="AH17" s="513"/>
      <c r="AI17" s="514"/>
      <c r="AJ17" s="515"/>
      <c r="AK17" s="514"/>
      <c r="AL17" s="516"/>
      <c r="AM17" s="517"/>
      <c r="AN17" s="512"/>
      <c r="AO17" s="512"/>
      <c r="AP17" s="512"/>
      <c r="AQ17" s="513"/>
      <c r="AR17" s="514"/>
      <c r="AS17" s="515"/>
      <c r="AT17" s="514"/>
      <c r="AU17" s="516"/>
      <c r="AV17" s="517"/>
      <c r="AW17" s="512"/>
      <c r="AX17" s="512"/>
      <c r="AY17" s="512"/>
      <c r="AZ17" s="513"/>
      <c r="BA17" s="514"/>
      <c r="BB17" s="515"/>
      <c r="BC17" s="514"/>
      <c r="BD17" s="516"/>
      <c r="BE17" s="517"/>
      <c r="BF17" s="512"/>
      <c r="BG17" s="512"/>
      <c r="BH17" s="512"/>
      <c r="BI17" s="513"/>
      <c r="BJ17" s="514"/>
      <c r="BK17" s="515"/>
      <c r="BL17" s="514"/>
      <c r="BM17" s="516"/>
      <c r="BN17" s="517"/>
      <c r="BO17" s="512"/>
      <c r="BP17" s="512"/>
      <c r="BQ17" s="512"/>
      <c r="BR17" s="513"/>
      <c r="BS17" s="514"/>
      <c r="BT17" s="515"/>
      <c r="BU17" s="514"/>
      <c r="BV17" s="516"/>
      <c r="BW17" s="517"/>
      <c r="BX17" s="512"/>
      <c r="BY17" s="512"/>
      <c r="BZ17" s="512"/>
      <c r="CA17" s="513"/>
      <c r="CB17" s="514"/>
      <c r="CC17" s="515"/>
      <c r="CD17" s="514"/>
      <c r="CE17" s="516"/>
      <c r="CF17" s="517"/>
      <c r="CG17" s="512"/>
      <c r="CH17" s="512"/>
      <c r="CI17" s="512"/>
      <c r="CJ17" s="513"/>
      <c r="CK17" s="514"/>
      <c r="CL17" s="515"/>
      <c r="CM17" s="514"/>
      <c r="CN17" s="516"/>
      <c r="CO17" s="517"/>
      <c r="CP17" s="512"/>
      <c r="CQ17" s="512"/>
      <c r="CR17" s="512"/>
      <c r="CS17" s="513"/>
      <c r="CT17" s="514"/>
      <c r="CU17" s="515"/>
      <c r="CV17" s="518"/>
      <c r="CW17" s="516"/>
      <c r="CX17" s="517"/>
      <c r="CY17" s="512"/>
      <c r="CZ17" s="512"/>
      <c r="DA17" s="512"/>
      <c r="DB17" s="513"/>
      <c r="DC17" s="514"/>
      <c r="DD17" s="515"/>
      <c r="DE17" s="514"/>
      <c r="DF17" s="516"/>
      <c r="DG17" s="517"/>
      <c r="DH17" s="512"/>
      <c r="DI17" s="512"/>
      <c r="DJ17" s="512"/>
      <c r="DK17" s="513"/>
      <c r="DL17" s="514"/>
      <c r="DM17" s="515"/>
      <c r="DN17" s="514"/>
      <c r="DO17" s="516"/>
      <c r="DP17" s="517"/>
      <c r="DQ17" s="512"/>
      <c r="DR17" s="512"/>
      <c r="DS17" s="512"/>
      <c r="DT17" s="513"/>
      <c r="DU17" s="514"/>
      <c r="DV17" s="515"/>
      <c r="DW17" s="514"/>
      <c r="DX17" s="516"/>
      <c r="DY17" s="517"/>
      <c r="DZ17" s="512"/>
      <c r="EA17" s="512"/>
      <c r="EB17" s="512"/>
      <c r="EC17" s="513"/>
      <c r="ED17" s="514"/>
      <c r="EE17" s="515"/>
      <c r="EF17" s="514"/>
      <c r="EG17" s="516"/>
      <c r="EH17" s="517"/>
      <c r="EI17" s="512"/>
      <c r="EJ17" s="512"/>
      <c r="EK17" s="512"/>
      <c r="EL17" s="513"/>
      <c r="EM17" s="514"/>
      <c r="EN17" s="515"/>
      <c r="EO17" s="514"/>
      <c r="EP17" s="516"/>
      <c r="EQ17" s="517"/>
      <c r="ER17" s="512"/>
      <c r="ES17" s="512"/>
      <c r="ET17" s="512"/>
      <c r="EU17" s="513"/>
      <c r="EV17" s="514"/>
      <c r="EW17" s="515"/>
      <c r="EX17" s="514"/>
      <c r="EY17" s="516"/>
      <c r="EZ17" s="517"/>
      <c r="FA17" s="512"/>
      <c r="FB17" s="512"/>
      <c r="FC17" s="512"/>
      <c r="FD17" s="513"/>
      <c r="FE17" s="514"/>
      <c r="FF17" s="515"/>
      <c r="FG17" s="514"/>
      <c r="FH17" s="516"/>
      <c r="FI17" s="517"/>
      <c r="FJ17" s="512"/>
      <c r="FK17" s="512"/>
      <c r="FL17" s="512"/>
      <c r="FM17" s="513"/>
      <c r="FN17" s="514"/>
      <c r="FO17" s="515"/>
      <c r="FP17" s="514"/>
      <c r="FQ17" s="516"/>
      <c r="FR17" s="517"/>
      <c r="FS17" s="512"/>
      <c r="FT17" s="512"/>
      <c r="FU17" s="512"/>
      <c r="FV17" s="513"/>
      <c r="FW17" s="514"/>
      <c r="FX17" s="515"/>
      <c r="FY17" s="514"/>
      <c r="FZ17" s="516"/>
      <c r="GA17" s="517"/>
      <c r="GB17" s="512"/>
      <c r="GC17" s="512"/>
      <c r="GD17" s="512"/>
      <c r="GE17" s="513"/>
      <c r="GF17" s="514"/>
      <c r="GG17" s="515"/>
      <c r="GH17" s="514"/>
      <c r="GI17" s="516"/>
      <c r="GJ17" s="517"/>
      <c r="GK17" s="512"/>
      <c r="GL17" s="512"/>
      <c r="GM17" s="512"/>
      <c r="GN17" s="513"/>
      <c r="GO17" s="514"/>
      <c r="GP17" s="515"/>
      <c r="GQ17" s="514"/>
      <c r="GR17" s="516"/>
      <c r="GS17" s="517"/>
      <c r="GT17" s="519">
        <v>42480</v>
      </c>
      <c r="GU17" s="520">
        <f>11200+11200</f>
        <v>22400</v>
      </c>
      <c r="GV17" s="522" t="s">
        <v>327</v>
      </c>
      <c r="GW17" s="522"/>
      <c r="GX17" s="122"/>
      <c r="GY17" s="105"/>
      <c r="GZ17" s="77"/>
      <c r="HA17" s="77"/>
    </row>
    <row r="18" spans="1:209" x14ac:dyDescent="0.25">
      <c r="A18" s="1">
        <v>23</v>
      </c>
      <c r="B18" s="77" t="e">
        <f>#REF!</f>
        <v>#REF!</v>
      </c>
      <c r="C18" s="77" t="e">
        <f>#REF!</f>
        <v>#REF!</v>
      </c>
      <c r="D18" s="35" t="e">
        <f>#REF!</f>
        <v>#REF!</v>
      </c>
      <c r="E18" s="36" t="e">
        <f>#REF!</f>
        <v>#REF!</v>
      </c>
      <c r="F18" s="37" t="e">
        <f>#REF!</f>
        <v>#REF!</v>
      </c>
      <c r="G18" s="38" t="e">
        <f>#REF!</f>
        <v>#REF!</v>
      </c>
      <c r="H18" s="39" t="e">
        <f>#REF!</f>
        <v>#REF!</v>
      </c>
      <c r="I18" s="40" t="e">
        <f>#REF!</f>
        <v>#REF!</v>
      </c>
      <c r="J18" s="58" t="s">
        <v>44</v>
      </c>
      <c r="K18" s="78" t="s">
        <v>45</v>
      </c>
      <c r="L18" s="106">
        <v>24250</v>
      </c>
      <c r="M18" s="80">
        <v>42474</v>
      </c>
      <c r="N18" s="81" t="s">
        <v>366</v>
      </c>
      <c r="O18" s="107">
        <v>30285</v>
      </c>
      <c r="P18" s="123">
        <f>O18-L18</f>
        <v>6035</v>
      </c>
      <c r="Q18" s="92">
        <v>22.5</v>
      </c>
      <c r="R18" s="92"/>
      <c r="S18" s="92"/>
      <c r="T18" s="39">
        <f t="shared" si="0"/>
        <v>681412.5</v>
      </c>
      <c r="U18" s="355" t="s">
        <v>134</v>
      </c>
      <c r="V18" s="530">
        <v>42488</v>
      </c>
      <c r="W18" s="511">
        <v>14753.25</v>
      </c>
      <c r="X18" s="512"/>
      <c r="Y18" s="513"/>
      <c r="Z18" s="514"/>
      <c r="AA18" s="515"/>
      <c r="AB18" s="514"/>
      <c r="AC18" s="516"/>
      <c r="AD18" s="517"/>
      <c r="AE18" s="512"/>
      <c r="AF18" s="512"/>
      <c r="AG18" s="512"/>
      <c r="AH18" s="513"/>
      <c r="AI18" s="514"/>
      <c r="AJ18" s="515"/>
      <c r="AK18" s="514"/>
      <c r="AL18" s="516"/>
      <c r="AM18" s="517"/>
      <c r="AN18" s="512"/>
      <c r="AO18" s="512"/>
      <c r="AP18" s="512"/>
      <c r="AQ18" s="513"/>
      <c r="AR18" s="514"/>
      <c r="AS18" s="515"/>
      <c r="AT18" s="514"/>
      <c r="AU18" s="516"/>
      <c r="AV18" s="517"/>
      <c r="AW18" s="512"/>
      <c r="AX18" s="512"/>
      <c r="AY18" s="512"/>
      <c r="AZ18" s="513"/>
      <c r="BA18" s="514"/>
      <c r="BB18" s="515"/>
      <c r="BC18" s="514"/>
      <c r="BD18" s="516"/>
      <c r="BE18" s="517"/>
      <c r="BF18" s="512"/>
      <c r="BG18" s="512"/>
      <c r="BH18" s="512"/>
      <c r="BI18" s="513"/>
      <c r="BJ18" s="514"/>
      <c r="BK18" s="515"/>
      <c r="BL18" s="514"/>
      <c r="BM18" s="516"/>
      <c r="BN18" s="517"/>
      <c r="BO18" s="512"/>
      <c r="BP18" s="512"/>
      <c r="BQ18" s="512"/>
      <c r="BR18" s="513"/>
      <c r="BS18" s="514"/>
      <c r="BT18" s="515"/>
      <c r="BU18" s="514"/>
      <c r="BV18" s="516"/>
      <c r="BW18" s="517"/>
      <c r="BX18" s="512"/>
      <c r="BY18" s="512"/>
      <c r="BZ18" s="512"/>
      <c r="CA18" s="513"/>
      <c r="CB18" s="514"/>
      <c r="CC18" s="515"/>
      <c r="CD18" s="514"/>
      <c r="CE18" s="516"/>
      <c r="CF18" s="517"/>
      <c r="CG18" s="512"/>
      <c r="CH18" s="512"/>
      <c r="CI18" s="512"/>
      <c r="CJ18" s="513"/>
      <c r="CK18" s="514"/>
      <c r="CL18" s="515"/>
      <c r="CM18" s="514"/>
      <c r="CN18" s="516"/>
      <c r="CO18" s="517"/>
      <c r="CP18" s="512"/>
      <c r="CQ18" s="512"/>
      <c r="CR18" s="512"/>
      <c r="CS18" s="513"/>
      <c r="CT18" s="514"/>
      <c r="CU18" s="515"/>
      <c r="CV18" s="514"/>
      <c r="CW18" s="516"/>
      <c r="CX18" s="517"/>
      <c r="CY18" s="512"/>
      <c r="CZ18" s="512"/>
      <c r="DA18" s="512"/>
      <c r="DB18" s="513"/>
      <c r="DC18" s="514"/>
      <c r="DD18" s="515"/>
      <c r="DE18" s="514"/>
      <c r="DF18" s="516"/>
      <c r="DG18" s="517"/>
      <c r="DH18" s="512"/>
      <c r="DI18" s="512"/>
      <c r="DJ18" s="512"/>
      <c r="DK18" s="513"/>
      <c r="DL18" s="514"/>
      <c r="DM18" s="515"/>
      <c r="DN18" s="514"/>
      <c r="DO18" s="516"/>
      <c r="DP18" s="517"/>
      <c r="DQ18" s="512"/>
      <c r="DR18" s="512"/>
      <c r="DS18" s="512"/>
      <c r="DT18" s="513"/>
      <c r="DU18" s="514"/>
      <c r="DV18" s="515"/>
      <c r="DW18" s="514"/>
      <c r="DX18" s="516"/>
      <c r="DY18" s="517"/>
      <c r="DZ18" s="512"/>
      <c r="EA18" s="512"/>
      <c r="EB18" s="512"/>
      <c r="EC18" s="513"/>
      <c r="ED18" s="514"/>
      <c r="EE18" s="515"/>
      <c r="EF18" s="514"/>
      <c r="EG18" s="516"/>
      <c r="EH18" s="517"/>
      <c r="EI18" s="512"/>
      <c r="EJ18" s="512"/>
      <c r="EK18" s="512"/>
      <c r="EL18" s="513"/>
      <c r="EM18" s="514"/>
      <c r="EN18" s="515"/>
      <c r="EO18" s="514"/>
      <c r="EP18" s="516"/>
      <c r="EQ18" s="517"/>
      <c r="ER18" s="512"/>
      <c r="ES18" s="512"/>
      <c r="ET18" s="512"/>
      <c r="EU18" s="513"/>
      <c r="EV18" s="514"/>
      <c r="EW18" s="515"/>
      <c r="EX18" s="514"/>
      <c r="EY18" s="516"/>
      <c r="EZ18" s="517"/>
      <c r="FA18" s="512"/>
      <c r="FB18" s="512"/>
      <c r="FC18" s="512"/>
      <c r="FD18" s="513"/>
      <c r="FE18" s="514"/>
      <c r="FF18" s="515"/>
      <c r="FG18" s="514"/>
      <c r="FH18" s="516"/>
      <c r="FI18" s="517"/>
      <c r="FJ18" s="512"/>
      <c r="FK18" s="512"/>
      <c r="FL18" s="512"/>
      <c r="FM18" s="513"/>
      <c r="FN18" s="514"/>
      <c r="FO18" s="515"/>
      <c r="FP18" s="514"/>
      <c r="FQ18" s="516"/>
      <c r="FR18" s="517"/>
      <c r="FS18" s="512"/>
      <c r="FT18" s="512"/>
      <c r="FU18" s="512"/>
      <c r="FV18" s="513"/>
      <c r="FW18" s="514"/>
      <c r="FX18" s="515"/>
      <c r="FY18" s="514"/>
      <c r="FZ18" s="516"/>
      <c r="GA18" s="517"/>
      <c r="GB18" s="512"/>
      <c r="GC18" s="512"/>
      <c r="GD18" s="512"/>
      <c r="GE18" s="513"/>
      <c r="GF18" s="514"/>
      <c r="GG18" s="515"/>
      <c r="GH18" s="514"/>
      <c r="GI18" s="516"/>
      <c r="GJ18" s="517"/>
      <c r="GK18" s="512"/>
      <c r="GL18" s="512"/>
      <c r="GM18" s="512"/>
      <c r="GN18" s="513"/>
      <c r="GO18" s="514"/>
      <c r="GP18" s="515"/>
      <c r="GQ18" s="514"/>
      <c r="GR18" s="516"/>
      <c r="GS18" s="517"/>
      <c r="GT18" s="519">
        <v>42485</v>
      </c>
      <c r="GU18" s="520">
        <v>19376</v>
      </c>
      <c r="GV18" s="531" t="s">
        <v>336</v>
      </c>
      <c r="GW18" s="522"/>
      <c r="GX18" s="104"/>
      <c r="GY18" s="105"/>
      <c r="GZ18" s="77"/>
      <c r="HA18" s="77"/>
    </row>
    <row r="19" spans="1:209" x14ac:dyDescent="0.25">
      <c r="B19" s="77"/>
      <c r="C19" s="77"/>
      <c r="D19" s="35"/>
      <c r="E19" s="36"/>
      <c r="F19" s="37"/>
      <c r="G19" s="38"/>
      <c r="H19" s="39"/>
      <c r="I19" s="40"/>
      <c r="J19" s="58" t="s">
        <v>119</v>
      </c>
      <c r="K19" s="78" t="s">
        <v>43</v>
      </c>
      <c r="L19" s="106">
        <v>26180</v>
      </c>
      <c r="M19" s="80">
        <v>42474</v>
      </c>
      <c r="N19" s="81" t="s">
        <v>367</v>
      </c>
      <c r="O19" s="107">
        <v>32530</v>
      </c>
      <c r="P19" s="123">
        <f>O19-L19</f>
        <v>6350</v>
      </c>
      <c r="Q19" s="129">
        <v>22.5</v>
      </c>
      <c r="R19" s="129"/>
      <c r="S19" s="129"/>
      <c r="T19" s="39">
        <f t="shared" si="0"/>
        <v>731925</v>
      </c>
      <c r="U19" s="355" t="s">
        <v>134</v>
      </c>
      <c r="V19" s="525">
        <v>42489</v>
      </c>
      <c r="W19" s="532">
        <v>14812.5</v>
      </c>
      <c r="X19" s="512"/>
      <c r="Y19" s="513"/>
      <c r="Z19" s="514"/>
      <c r="AA19" s="515"/>
      <c r="AB19" s="514"/>
      <c r="AC19" s="516"/>
      <c r="AD19" s="517"/>
      <c r="AE19" s="512"/>
      <c r="AF19" s="512"/>
      <c r="AG19" s="512"/>
      <c r="AH19" s="513"/>
      <c r="AI19" s="514"/>
      <c r="AJ19" s="515"/>
      <c r="AK19" s="514"/>
      <c r="AL19" s="516"/>
      <c r="AM19" s="517"/>
      <c r="AN19" s="512"/>
      <c r="AO19" s="512"/>
      <c r="AP19" s="512"/>
      <c r="AQ19" s="513"/>
      <c r="AR19" s="514"/>
      <c r="AS19" s="515"/>
      <c r="AT19" s="514"/>
      <c r="AU19" s="516"/>
      <c r="AV19" s="517"/>
      <c r="AW19" s="512"/>
      <c r="AX19" s="512"/>
      <c r="AY19" s="512"/>
      <c r="AZ19" s="513"/>
      <c r="BA19" s="514"/>
      <c r="BB19" s="515"/>
      <c r="BC19" s="514"/>
      <c r="BD19" s="516"/>
      <c r="BE19" s="517"/>
      <c r="BF19" s="512"/>
      <c r="BG19" s="512"/>
      <c r="BH19" s="512"/>
      <c r="BI19" s="513"/>
      <c r="BJ19" s="514"/>
      <c r="BK19" s="515"/>
      <c r="BL19" s="514"/>
      <c r="BM19" s="516"/>
      <c r="BN19" s="517"/>
      <c r="BO19" s="512"/>
      <c r="BP19" s="512"/>
      <c r="BQ19" s="512"/>
      <c r="BR19" s="513"/>
      <c r="BS19" s="514"/>
      <c r="BT19" s="515"/>
      <c r="BU19" s="514"/>
      <c r="BV19" s="516"/>
      <c r="BW19" s="517"/>
      <c r="BX19" s="512"/>
      <c r="BY19" s="512"/>
      <c r="BZ19" s="512"/>
      <c r="CA19" s="513"/>
      <c r="CB19" s="514"/>
      <c r="CC19" s="515"/>
      <c r="CD19" s="514"/>
      <c r="CE19" s="516"/>
      <c r="CF19" s="517"/>
      <c r="CG19" s="512"/>
      <c r="CH19" s="512"/>
      <c r="CI19" s="512"/>
      <c r="CJ19" s="513"/>
      <c r="CK19" s="514"/>
      <c r="CL19" s="515"/>
      <c r="CM19" s="514"/>
      <c r="CN19" s="516"/>
      <c r="CO19" s="517"/>
      <c r="CP19" s="512"/>
      <c r="CQ19" s="512"/>
      <c r="CR19" s="512"/>
      <c r="CS19" s="513"/>
      <c r="CT19" s="514"/>
      <c r="CU19" s="515"/>
      <c r="CV19" s="514"/>
      <c r="CW19" s="516"/>
      <c r="CX19" s="517"/>
      <c r="CY19" s="512"/>
      <c r="CZ19" s="512"/>
      <c r="DA19" s="512"/>
      <c r="DB19" s="513"/>
      <c r="DC19" s="514"/>
      <c r="DD19" s="515"/>
      <c r="DE19" s="514"/>
      <c r="DF19" s="516"/>
      <c r="DG19" s="517"/>
      <c r="DH19" s="512"/>
      <c r="DI19" s="512"/>
      <c r="DJ19" s="512"/>
      <c r="DK19" s="513"/>
      <c r="DL19" s="514"/>
      <c r="DM19" s="515"/>
      <c r="DN19" s="514"/>
      <c r="DO19" s="516"/>
      <c r="DP19" s="517"/>
      <c r="DQ19" s="512"/>
      <c r="DR19" s="512"/>
      <c r="DS19" s="512"/>
      <c r="DT19" s="513"/>
      <c r="DU19" s="514"/>
      <c r="DV19" s="515"/>
      <c r="DW19" s="514"/>
      <c r="DX19" s="516"/>
      <c r="DY19" s="517"/>
      <c r="DZ19" s="512"/>
      <c r="EA19" s="512"/>
      <c r="EB19" s="512"/>
      <c r="EC19" s="513"/>
      <c r="ED19" s="514"/>
      <c r="EE19" s="515"/>
      <c r="EF19" s="514"/>
      <c r="EG19" s="516"/>
      <c r="EH19" s="517"/>
      <c r="EI19" s="512"/>
      <c r="EJ19" s="512"/>
      <c r="EK19" s="512"/>
      <c r="EL19" s="513"/>
      <c r="EM19" s="514"/>
      <c r="EN19" s="515"/>
      <c r="EO19" s="514"/>
      <c r="EP19" s="516"/>
      <c r="EQ19" s="517"/>
      <c r="ER19" s="512"/>
      <c r="ES19" s="512"/>
      <c r="ET19" s="512"/>
      <c r="EU19" s="513"/>
      <c r="EV19" s="514"/>
      <c r="EW19" s="515"/>
      <c r="EX19" s="514"/>
      <c r="EY19" s="516"/>
      <c r="EZ19" s="517"/>
      <c r="FA19" s="512"/>
      <c r="FB19" s="512"/>
      <c r="FC19" s="512"/>
      <c r="FD19" s="513"/>
      <c r="FE19" s="514"/>
      <c r="FF19" s="515"/>
      <c r="FG19" s="514"/>
      <c r="FH19" s="516"/>
      <c r="FI19" s="517"/>
      <c r="FJ19" s="512"/>
      <c r="FK19" s="512"/>
      <c r="FL19" s="512"/>
      <c r="FM19" s="513"/>
      <c r="FN19" s="514"/>
      <c r="FO19" s="515"/>
      <c r="FP19" s="514"/>
      <c r="FQ19" s="516"/>
      <c r="FR19" s="517"/>
      <c r="FS19" s="512"/>
      <c r="FT19" s="512"/>
      <c r="FU19" s="512"/>
      <c r="FV19" s="513"/>
      <c r="FW19" s="514"/>
      <c r="FX19" s="515"/>
      <c r="FY19" s="514"/>
      <c r="FZ19" s="516"/>
      <c r="GA19" s="517"/>
      <c r="GB19" s="512"/>
      <c r="GC19" s="512"/>
      <c r="GD19" s="512"/>
      <c r="GE19" s="513"/>
      <c r="GF19" s="514"/>
      <c r="GG19" s="515"/>
      <c r="GH19" s="514"/>
      <c r="GI19" s="516"/>
      <c r="GJ19" s="517"/>
      <c r="GK19" s="512"/>
      <c r="GL19" s="512"/>
      <c r="GM19" s="512"/>
      <c r="GN19" s="513"/>
      <c r="GO19" s="514"/>
      <c r="GP19" s="515"/>
      <c r="GQ19" s="514"/>
      <c r="GR19" s="516"/>
      <c r="GS19" s="517"/>
      <c r="GT19" s="519">
        <v>42485</v>
      </c>
      <c r="GU19" s="520">
        <v>19376</v>
      </c>
      <c r="GV19" s="522" t="s">
        <v>337</v>
      </c>
      <c r="GW19" s="522"/>
      <c r="GX19" s="122"/>
      <c r="GY19" s="105"/>
      <c r="GZ19" s="77"/>
      <c r="HA19" s="77"/>
    </row>
    <row r="20" spans="1:209" ht="30" x14ac:dyDescent="0.25">
      <c r="B20" s="77"/>
      <c r="C20" s="77"/>
      <c r="D20" s="35"/>
      <c r="E20" s="36"/>
      <c r="F20" s="37"/>
      <c r="G20" s="38"/>
      <c r="H20" s="39"/>
      <c r="I20" s="40"/>
      <c r="J20" s="58" t="s">
        <v>119</v>
      </c>
      <c r="K20" s="78" t="s">
        <v>45</v>
      </c>
      <c r="L20" s="106">
        <v>24320</v>
      </c>
      <c r="M20" s="80">
        <v>42475</v>
      </c>
      <c r="N20" s="81" t="s">
        <v>374</v>
      </c>
      <c r="O20" s="107">
        <v>30325</v>
      </c>
      <c r="P20" s="123">
        <f t="shared" ref="P20" si="2">O20-L20</f>
        <v>6005</v>
      </c>
      <c r="Q20" s="92">
        <v>22.5</v>
      </c>
      <c r="R20" s="92">
        <f>545000+137312.5</f>
        <v>682312.5</v>
      </c>
      <c r="S20" s="92"/>
      <c r="T20" s="39">
        <f t="shared" si="0"/>
        <v>682312.5</v>
      </c>
      <c r="U20" s="595" t="s">
        <v>134</v>
      </c>
      <c r="V20" s="594" t="s">
        <v>375</v>
      </c>
      <c r="W20" s="532">
        <v>14753.25</v>
      </c>
      <c r="X20" s="512"/>
      <c r="Y20" s="513"/>
      <c r="Z20" s="514"/>
      <c r="AA20" s="515"/>
      <c r="AB20" s="514"/>
      <c r="AC20" s="516"/>
      <c r="AD20" s="517"/>
      <c r="AE20" s="512"/>
      <c r="AF20" s="512"/>
      <c r="AG20" s="512"/>
      <c r="AH20" s="513"/>
      <c r="AI20" s="514"/>
      <c r="AJ20" s="515"/>
      <c r="AK20" s="514"/>
      <c r="AL20" s="516"/>
      <c r="AM20" s="517"/>
      <c r="AN20" s="512"/>
      <c r="AO20" s="512"/>
      <c r="AP20" s="512"/>
      <c r="AQ20" s="513"/>
      <c r="AR20" s="514"/>
      <c r="AS20" s="515"/>
      <c r="AT20" s="514"/>
      <c r="AU20" s="516"/>
      <c r="AV20" s="517"/>
      <c r="AW20" s="512"/>
      <c r="AX20" s="512"/>
      <c r="AY20" s="512"/>
      <c r="AZ20" s="513"/>
      <c r="BA20" s="514"/>
      <c r="BB20" s="515"/>
      <c r="BC20" s="514"/>
      <c r="BD20" s="516"/>
      <c r="BE20" s="517"/>
      <c r="BF20" s="512"/>
      <c r="BG20" s="512"/>
      <c r="BH20" s="512"/>
      <c r="BI20" s="513"/>
      <c r="BJ20" s="514"/>
      <c r="BK20" s="515"/>
      <c r="BL20" s="514"/>
      <c r="BM20" s="516"/>
      <c r="BN20" s="517"/>
      <c r="BO20" s="512"/>
      <c r="BP20" s="512"/>
      <c r="BQ20" s="512"/>
      <c r="BR20" s="513"/>
      <c r="BS20" s="514"/>
      <c r="BT20" s="515"/>
      <c r="BU20" s="514"/>
      <c r="BV20" s="516"/>
      <c r="BW20" s="517"/>
      <c r="BX20" s="512"/>
      <c r="BY20" s="512"/>
      <c r="BZ20" s="512"/>
      <c r="CA20" s="513"/>
      <c r="CB20" s="514"/>
      <c r="CC20" s="515"/>
      <c r="CD20" s="514"/>
      <c r="CE20" s="516"/>
      <c r="CF20" s="517"/>
      <c r="CG20" s="512"/>
      <c r="CH20" s="512"/>
      <c r="CI20" s="512"/>
      <c r="CJ20" s="513"/>
      <c r="CK20" s="514"/>
      <c r="CL20" s="515"/>
      <c r="CM20" s="514"/>
      <c r="CN20" s="516"/>
      <c r="CO20" s="517"/>
      <c r="CP20" s="512"/>
      <c r="CQ20" s="512"/>
      <c r="CR20" s="512"/>
      <c r="CS20" s="513"/>
      <c r="CT20" s="514"/>
      <c r="CU20" s="515"/>
      <c r="CV20" s="514"/>
      <c r="CW20" s="516"/>
      <c r="CX20" s="517"/>
      <c r="CY20" s="512"/>
      <c r="CZ20" s="512"/>
      <c r="DA20" s="512"/>
      <c r="DB20" s="513"/>
      <c r="DC20" s="514"/>
      <c r="DD20" s="515"/>
      <c r="DE20" s="514"/>
      <c r="DF20" s="516"/>
      <c r="DG20" s="517"/>
      <c r="DH20" s="512"/>
      <c r="DI20" s="512"/>
      <c r="DJ20" s="512"/>
      <c r="DK20" s="513"/>
      <c r="DL20" s="514"/>
      <c r="DM20" s="515"/>
      <c r="DN20" s="514"/>
      <c r="DO20" s="516"/>
      <c r="DP20" s="517"/>
      <c r="DQ20" s="512"/>
      <c r="DR20" s="512"/>
      <c r="DS20" s="512"/>
      <c r="DT20" s="513"/>
      <c r="DU20" s="514"/>
      <c r="DV20" s="515"/>
      <c r="DW20" s="514"/>
      <c r="DX20" s="516"/>
      <c r="DY20" s="517"/>
      <c r="DZ20" s="512"/>
      <c r="EA20" s="512"/>
      <c r="EB20" s="512"/>
      <c r="EC20" s="513"/>
      <c r="ED20" s="514"/>
      <c r="EE20" s="515"/>
      <c r="EF20" s="514"/>
      <c r="EG20" s="516"/>
      <c r="EH20" s="517"/>
      <c r="EI20" s="512"/>
      <c r="EJ20" s="512"/>
      <c r="EK20" s="512"/>
      <c r="EL20" s="513"/>
      <c r="EM20" s="514"/>
      <c r="EN20" s="515"/>
      <c r="EO20" s="514"/>
      <c r="EP20" s="516"/>
      <c r="EQ20" s="517"/>
      <c r="ER20" s="512"/>
      <c r="ES20" s="512"/>
      <c r="ET20" s="512"/>
      <c r="EU20" s="513"/>
      <c r="EV20" s="514"/>
      <c r="EW20" s="515"/>
      <c r="EX20" s="514"/>
      <c r="EY20" s="516"/>
      <c r="EZ20" s="517"/>
      <c r="FA20" s="512"/>
      <c r="FB20" s="512"/>
      <c r="FC20" s="512"/>
      <c r="FD20" s="513"/>
      <c r="FE20" s="514"/>
      <c r="FF20" s="515"/>
      <c r="FG20" s="514"/>
      <c r="FH20" s="516"/>
      <c r="FI20" s="517"/>
      <c r="FJ20" s="512"/>
      <c r="FK20" s="512"/>
      <c r="FL20" s="512"/>
      <c r="FM20" s="513"/>
      <c r="FN20" s="514"/>
      <c r="FO20" s="515"/>
      <c r="FP20" s="514"/>
      <c r="FQ20" s="516"/>
      <c r="FR20" s="517"/>
      <c r="FS20" s="512"/>
      <c r="FT20" s="512"/>
      <c r="FU20" s="512"/>
      <c r="FV20" s="513"/>
      <c r="FW20" s="514"/>
      <c r="FX20" s="515"/>
      <c r="FY20" s="514"/>
      <c r="FZ20" s="516"/>
      <c r="GA20" s="517"/>
      <c r="GB20" s="512"/>
      <c r="GC20" s="512"/>
      <c r="GD20" s="512"/>
      <c r="GE20" s="513"/>
      <c r="GF20" s="514"/>
      <c r="GG20" s="515"/>
      <c r="GH20" s="514"/>
      <c r="GI20" s="516"/>
      <c r="GJ20" s="517"/>
      <c r="GK20" s="512"/>
      <c r="GL20" s="512"/>
      <c r="GM20" s="512"/>
      <c r="GN20" s="513"/>
      <c r="GO20" s="514"/>
      <c r="GP20" s="515"/>
      <c r="GQ20" s="514"/>
      <c r="GR20" s="516"/>
      <c r="GS20" s="517"/>
      <c r="GT20" s="519">
        <v>42485</v>
      </c>
      <c r="GU20" s="520">
        <v>19376</v>
      </c>
      <c r="GV20" s="522" t="s">
        <v>338</v>
      </c>
      <c r="GW20" s="522"/>
      <c r="GX20" s="104"/>
      <c r="GY20" s="105"/>
      <c r="GZ20" s="77"/>
      <c r="HA20" s="77"/>
    </row>
    <row r="21" spans="1:209" x14ac:dyDescent="0.25">
      <c r="B21" s="77"/>
      <c r="C21" s="77"/>
      <c r="D21" s="35"/>
      <c r="E21" s="36"/>
      <c r="F21" s="37"/>
      <c r="G21" s="38"/>
      <c r="H21" s="39"/>
      <c r="I21" s="40"/>
      <c r="J21" s="58" t="s">
        <v>44</v>
      </c>
      <c r="K21" s="78" t="s">
        <v>277</v>
      </c>
      <c r="L21" s="106">
        <v>22330</v>
      </c>
      <c r="M21" s="80">
        <v>42477</v>
      </c>
      <c r="N21" s="381"/>
      <c r="O21" s="107">
        <v>28270</v>
      </c>
      <c r="P21" s="123">
        <f>O21-L21</f>
        <v>5940</v>
      </c>
      <c r="Q21" s="129">
        <v>23</v>
      </c>
      <c r="R21" s="92"/>
      <c r="S21" s="408"/>
      <c r="T21" s="39">
        <f t="shared" si="0"/>
        <v>650210</v>
      </c>
      <c r="U21" s="370"/>
      <c r="V21" s="564"/>
      <c r="W21" s="565"/>
      <c r="X21" s="566"/>
      <c r="Y21" s="567"/>
      <c r="Z21" s="568"/>
      <c r="AA21" s="569"/>
      <c r="AB21" s="568"/>
      <c r="AC21" s="570"/>
      <c r="AD21" s="571"/>
      <c r="AE21" s="566"/>
      <c r="AF21" s="566"/>
      <c r="AG21" s="566"/>
      <c r="AH21" s="567"/>
      <c r="AI21" s="568"/>
      <c r="AJ21" s="569"/>
      <c r="AK21" s="568"/>
      <c r="AL21" s="570"/>
      <c r="AM21" s="571"/>
      <c r="AN21" s="566"/>
      <c r="AO21" s="566"/>
      <c r="AP21" s="566"/>
      <c r="AQ21" s="567"/>
      <c r="AR21" s="568"/>
      <c r="AS21" s="569"/>
      <c r="AT21" s="568"/>
      <c r="AU21" s="570"/>
      <c r="AV21" s="571"/>
      <c r="AW21" s="566"/>
      <c r="AX21" s="566"/>
      <c r="AY21" s="566"/>
      <c r="AZ21" s="567"/>
      <c r="BA21" s="568"/>
      <c r="BB21" s="569"/>
      <c r="BC21" s="568"/>
      <c r="BD21" s="570"/>
      <c r="BE21" s="571"/>
      <c r="BF21" s="566"/>
      <c r="BG21" s="566"/>
      <c r="BH21" s="566"/>
      <c r="BI21" s="567"/>
      <c r="BJ21" s="568"/>
      <c r="BK21" s="569"/>
      <c r="BL21" s="568"/>
      <c r="BM21" s="570"/>
      <c r="BN21" s="571"/>
      <c r="BO21" s="566"/>
      <c r="BP21" s="566"/>
      <c r="BQ21" s="566"/>
      <c r="BR21" s="567"/>
      <c r="BS21" s="568"/>
      <c r="BT21" s="569"/>
      <c r="BU21" s="568"/>
      <c r="BV21" s="570"/>
      <c r="BW21" s="571"/>
      <c r="BX21" s="566"/>
      <c r="BY21" s="566"/>
      <c r="BZ21" s="566"/>
      <c r="CA21" s="567"/>
      <c r="CB21" s="568"/>
      <c r="CC21" s="569"/>
      <c r="CD21" s="568"/>
      <c r="CE21" s="570"/>
      <c r="CF21" s="571"/>
      <c r="CG21" s="566"/>
      <c r="CH21" s="566"/>
      <c r="CI21" s="566"/>
      <c r="CJ21" s="567"/>
      <c r="CK21" s="568"/>
      <c r="CL21" s="569"/>
      <c r="CM21" s="568"/>
      <c r="CN21" s="570"/>
      <c r="CO21" s="571"/>
      <c r="CP21" s="566"/>
      <c r="CQ21" s="566"/>
      <c r="CR21" s="566"/>
      <c r="CS21" s="567"/>
      <c r="CT21" s="568"/>
      <c r="CU21" s="569"/>
      <c r="CV21" s="568"/>
      <c r="CW21" s="570"/>
      <c r="CX21" s="571"/>
      <c r="CY21" s="566"/>
      <c r="CZ21" s="566"/>
      <c r="DA21" s="566"/>
      <c r="DB21" s="567"/>
      <c r="DC21" s="568"/>
      <c r="DD21" s="569"/>
      <c r="DE21" s="568"/>
      <c r="DF21" s="570"/>
      <c r="DG21" s="571"/>
      <c r="DH21" s="566"/>
      <c r="DI21" s="566"/>
      <c r="DJ21" s="566"/>
      <c r="DK21" s="567"/>
      <c r="DL21" s="568"/>
      <c r="DM21" s="569"/>
      <c r="DN21" s="568"/>
      <c r="DO21" s="570"/>
      <c r="DP21" s="571"/>
      <c r="DQ21" s="566"/>
      <c r="DR21" s="566"/>
      <c r="DS21" s="566"/>
      <c r="DT21" s="567"/>
      <c r="DU21" s="568"/>
      <c r="DV21" s="569"/>
      <c r="DW21" s="568"/>
      <c r="DX21" s="570"/>
      <c r="DY21" s="571"/>
      <c r="DZ21" s="566"/>
      <c r="EA21" s="566"/>
      <c r="EB21" s="566"/>
      <c r="EC21" s="567"/>
      <c r="ED21" s="568"/>
      <c r="EE21" s="569"/>
      <c r="EF21" s="568"/>
      <c r="EG21" s="570"/>
      <c r="EH21" s="571"/>
      <c r="EI21" s="566"/>
      <c r="EJ21" s="566"/>
      <c r="EK21" s="566"/>
      <c r="EL21" s="567"/>
      <c r="EM21" s="568"/>
      <c r="EN21" s="569"/>
      <c r="EO21" s="568"/>
      <c r="EP21" s="570"/>
      <c r="EQ21" s="571"/>
      <c r="ER21" s="566"/>
      <c r="ES21" s="566"/>
      <c r="ET21" s="566"/>
      <c r="EU21" s="567"/>
      <c r="EV21" s="568"/>
      <c r="EW21" s="569"/>
      <c r="EX21" s="568"/>
      <c r="EY21" s="570"/>
      <c r="EZ21" s="571"/>
      <c r="FA21" s="566"/>
      <c r="FB21" s="566"/>
      <c r="FC21" s="566"/>
      <c r="FD21" s="567"/>
      <c r="FE21" s="568"/>
      <c r="FF21" s="569"/>
      <c r="FG21" s="568"/>
      <c r="FH21" s="570"/>
      <c r="FI21" s="571"/>
      <c r="FJ21" s="566"/>
      <c r="FK21" s="566"/>
      <c r="FL21" s="566"/>
      <c r="FM21" s="567"/>
      <c r="FN21" s="568"/>
      <c r="FO21" s="569"/>
      <c r="FP21" s="568"/>
      <c r="FQ21" s="570"/>
      <c r="FR21" s="571"/>
      <c r="FS21" s="566"/>
      <c r="FT21" s="566"/>
      <c r="FU21" s="566"/>
      <c r="FV21" s="567"/>
      <c r="FW21" s="568"/>
      <c r="FX21" s="569"/>
      <c r="FY21" s="568"/>
      <c r="FZ21" s="570"/>
      <c r="GA21" s="571"/>
      <c r="GB21" s="566"/>
      <c r="GC21" s="566"/>
      <c r="GD21" s="566"/>
      <c r="GE21" s="567"/>
      <c r="GF21" s="568"/>
      <c r="GG21" s="569"/>
      <c r="GH21" s="568"/>
      <c r="GI21" s="570"/>
      <c r="GJ21" s="571"/>
      <c r="GK21" s="566"/>
      <c r="GL21" s="566"/>
      <c r="GM21" s="566"/>
      <c r="GN21" s="567"/>
      <c r="GO21" s="568"/>
      <c r="GP21" s="569"/>
      <c r="GQ21" s="568"/>
      <c r="GR21" s="570"/>
      <c r="GS21" s="571"/>
      <c r="GT21" s="572"/>
      <c r="GU21" s="520">
        <v>19376</v>
      </c>
      <c r="GV21" s="528" t="s">
        <v>357</v>
      </c>
      <c r="GW21" s="522"/>
      <c r="GX21" s="104"/>
      <c r="GY21" s="105"/>
      <c r="GZ21" s="77"/>
      <c r="HA21" s="77"/>
    </row>
    <row r="22" spans="1:209" x14ac:dyDescent="0.25">
      <c r="B22" s="77"/>
      <c r="C22" s="77"/>
      <c r="D22" s="35"/>
      <c r="E22" s="36"/>
      <c r="F22" s="37"/>
      <c r="G22" s="38"/>
      <c r="H22" s="39"/>
      <c r="I22" s="40"/>
      <c r="J22" s="58" t="s">
        <v>44</v>
      </c>
      <c r="K22" s="78" t="s">
        <v>48</v>
      </c>
      <c r="L22" s="106">
        <v>23590</v>
      </c>
      <c r="M22" s="80">
        <v>42478</v>
      </c>
      <c r="N22" s="381"/>
      <c r="O22" s="107">
        <v>29885</v>
      </c>
      <c r="P22" s="123">
        <f>O22-L22</f>
        <v>6295</v>
      </c>
      <c r="Q22" s="129">
        <v>23</v>
      </c>
      <c r="R22" s="129"/>
      <c r="S22" s="93"/>
      <c r="T22" s="39">
        <f t="shared" si="0"/>
        <v>687355</v>
      </c>
      <c r="U22" s="370"/>
      <c r="V22" s="564"/>
      <c r="W22" s="597"/>
      <c r="X22" s="566"/>
      <c r="Y22" s="567"/>
      <c r="Z22" s="568"/>
      <c r="AA22" s="569"/>
      <c r="AB22" s="568"/>
      <c r="AC22" s="570"/>
      <c r="AD22" s="571"/>
      <c r="AE22" s="566"/>
      <c r="AF22" s="566"/>
      <c r="AG22" s="566"/>
      <c r="AH22" s="567"/>
      <c r="AI22" s="568"/>
      <c r="AJ22" s="569"/>
      <c r="AK22" s="568"/>
      <c r="AL22" s="570"/>
      <c r="AM22" s="571"/>
      <c r="AN22" s="566"/>
      <c r="AO22" s="566"/>
      <c r="AP22" s="566"/>
      <c r="AQ22" s="567"/>
      <c r="AR22" s="568"/>
      <c r="AS22" s="569"/>
      <c r="AT22" s="568"/>
      <c r="AU22" s="570"/>
      <c r="AV22" s="571"/>
      <c r="AW22" s="566"/>
      <c r="AX22" s="566"/>
      <c r="AY22" s="566"/>
      <c r="AZ22" s="567"/>
      <c r="BA22" s="568"/>
      <c r="BB22" s="569"/>
      <c r="BC22" s="568"/>
      <c r="BD22" s="570"/>
      <c r="BE22" s="571"/>
      <c r="BF22" s="566"/>
      <c r="BG22" s="566"/>
      <c r="BH22" s="566"/>
      <c r="BI22" s="567"/>
      <c r="BJ22" s="568"/>
      <c r="BK22" s="569"/>
      <c r="BL22" s="568"/>
      <c r="BM22" s="570"/>
      <c r="BN22" s="571"/>
      <c r="BO22" s="566"/>
      <c r="BP22" s="566"/>
      <c r="BQ22" s="566"/>
      <c r="BR22" s="567"/>
      <c r="BS22" s="568"/>
      <c r="BT22" s="569"/>
      <c r="BU22" s="568"/>
      <c r="BV22" s="570"/>
      <c r="BW22" s="571"/>
      <c r="BX22" s="566"/>
      <c r="BY22" s="566"/>
      <c r="BZ22" s="566"/>
      <c r="CA22" s="567"/>
      <c r="CB22" s="568"/>
      <c r="CC22" s="569"/>
      <c r="CD22" s="568"/>
      <c r="CE22" s="570"/>
      <c r="CF22" s="571"/>
      <c r="CG22" s="566"/>
      <c r="CH22" s="566"/>
      <c r="CI22" s="566"/>
      <c r="CJ22" s="567"/>
      <c r="CK22" s="568"/>
      <c r="CL22" s="569"/>
      <c r="CM22" s="568"/>
      <c r="CN22" s="570"/>
      <c r="CO22" s="571"/>
      <c r="CP22" s="566"/>
      <c r="CQ22" s="566"/>
      <c r="CR22" s="566"/>
      <c r="CS22" s="567"/>
      <c r="CT22" s="568"/>
      <c r="CU22" s="569"/>
      <c r="CV22" s="568"/>
      <c r="CW22" s="570"/>
      <c r="CX22" s="571"/>
      <c r="CY22" s="566"/>
      <c r="CZ22" s="566"/>
      <c r="DA22" s="566"/>
      <c r="DB22" s="567"/>
      <c r="DC22" s="568"/>
      <c r="DD22" s="569"/>
      <c r="DE22" s="568"/>
      <c r="DF22" s="570"/>
      <c r="DG22" s="571"/>
      <c r="DH22" s="566"/>
      <c r="DI22" s="566"/>
      <c r="DJ22" s="566"/>
      <c r="DK22" s="567"/>
      <c r="DL22" s="568"/>
      <c r="DM22" s="569"/>
      <c r="DN22" s="568"/>
      <c r="DO22" s="570"/>
      <c r="DP22" s="571"/>
      <c r="DQ22" s="566"/>
      <c r="DR22" s="566"/>
      <c r="DS22" s="566"/>
      <c r="DT22" s="567"/>
      <c r="DU22" s="568"/>
      <c r="DV22" s="569"/>
      <c r="DW22" s="568"/>
      <c r="DX22" s="570"/>
      <c r="DY22" s="571"/>
      <c r="DZ22" s="566"/>
      <c r="EA22" s="566"/>
      <c r="EB22" s="566"/>
      <c r="EC22" s="567"/>
      <c r="ED22" s="568"/>
      <c r="EE22" s="569"/>
      <c r="EF22" s="568"/>
      <c r="EG22" s="570"/>
      <c r="EH22" s="571"/>
      <c r="EI22" s="566"/>
      <c r="EJ22" s="566"/>
      <c r="EK22" s="566"/>
      <c r="EL22" s="567"/>
      <c r="EM22" s="568"/>
      <c r="EN22" s="569"/>
      <c r="EO22" s="568"/>
      <c r="EP22" s="570"/>
      <c r="EQ22" s="571"/>
      <c r="ER22" s="566"/>
      <c r="ES22" s="566"/>
      <c r="ET22" s="566"/>
      <c r="EU22" s="567"/>
      <c r="EV22" s="568"/>
      <c r="EW22" s="569"/>
      <c r="EX22" s="568"/>
      <c r="EY22" s="570"/>
      <c r="EZ22" s="571"/>
      <c r="FA22" s="566"/>
      <c r="FB22" s="566"/>
      <c r="FC22" s="566"/>
      <c r="FD22" s="567"/>
      <c r="FE22" s="568"/>
      <c r="FF22" s="569"/>
      <c r="FG22" s="568"/>
      <c r="FH22" s="570"/>
      <c r="FI22" s="571"/>
      <c r="FJ22" s="566"/>
      <c r="FK22" s="566"/>
      <c r="FL22" s="566"/>
      <c r="FM22" s="567"/>
      <c r="FN22" s="568"/>
      <c r="FO22" s="569"/>
      <c r="FP22" s="568"/>
      <c r="FQ22" s="570"/>
      <c r="FR22" s="571"/>
      <c r="FS22" s="566"/>
      <c r="FT22" s="566"/>
      <c r="FU22" s="566"/>
      <c r="FV22" s="567"/>
      <c r="FW22" s="568"/>
      <c r="FX22" s="569"/>
      <c r="FY22" s="568"/>
      <c r="FZ22" s="570"/>
      <c r="GA22" s="571"/>
      <c r="GB22" s="566"/>
      <c r="GC22" s="566"/>
      <c r="GD22" s="566"/>
      <c r="GE22" s="567"/>
      <c r="GF22" s="568"/>
      <c r="GG22" s="569"/>
      <c r="GH22" s="568"/>
      <c r="GI22" s="570"/>
      <c r="GJ22" s="571"/>
      <c r="GK22" s="566"/>
      <c r="GL22" s="566"/>
      <c r="GM22" s="566"/>
      <c r="GN22" s="567"/>
      <c r="GO22" s="568"/>
      <c r="GP22" s="569"/>
      <c r="GQ22" s="568"/>
      <c r="GR22" s="570"/>
      <c r="GS22" s="571"/>
      <c r="GT22" s="598"/>
      <c r="GU22" s="520">
        <v>19376</v>
      </c>
      <c r="GV22" s="522" t="s">
        <v>358</v>
      </c>
      <c r="GW22" s="522"/>
      <c r="GX22" s="104"/>
      <c r="GY22" s="105"/>
      <c r="GZ22" s="77"/>
      <c r="HA22" s="77"/>
    </row>
    <row r="23" spans="1:209" x14ac:dyDescent="0.25">
      <c r="B23" s="77"/>
      <c r="C23" s="77"/>
      <c r="D23" s="35"/>
      <c r="E23" s="36"/>
      <c r="F23" s="37"/>
      <c r="G23" s="38"/>
      <c r="H23" s="39"/>
      <c r="I23" s="40"/>
      <c r="J23" s="58" t="s">
        <v>119</v>
      </c>
      <c r="K23" s="78" t="s">
        <v>43</v>
      </c>
      <c r="L23" s="106">
        <v>22830</v>
      </c>
      <c r="M23" s="80">
        <v>42479</v>
      </c>
      <c r="N23" s="373"/>
      <c r="O23" s="107">
        <v>28485</v>
      </c>
      <c r="P23" s="123">
        <f>O23-L23</f>
        <v>5655</v>
      </c>
      <c r="Q23" s="92">
        <v>23</v>
      </c>
      <c r="R23" s="132"/>
      <c r="S23" s="129"/>
      <c r="T23" s="39">
        <f t="shared" si="0"/>
        <v>655155</v>
      </c>
      <c r="U23" s="370"/>
      <c r="V23" s="564"/>
      <c r="W23" s="599"/>
      <c r="X23" s="566"/>
      <c r="Y23" s="567"/>
      <c r="Z23" s="568"/>
      <c r="AA23" s="569"/>
      <c r="AB23" s="568"/>
      <c r="AC23" s="570"/>
      <c r="AD23" s="571"/>
      <c r="AE23" s="566"/>
      <c r="AF23" s="566"/>
      <c r="AG23" s="566"/>
      <c r="AH23" s="567"/>
      <c r="AI23" s="568"/>
      <c r="AJ23" s="569"/>
      <c r="AK23" s="568"/>
      <c r="AL23" s="570"/>
      <c r="AM23" s="571"/>
      <c r="AN23" s="566"/>
      <c r="AO23" s="566"/>
      <c r="AP23" s="566"/>
      <c r="AQ23" s="567"/>
      <c r="AR23" s="568"/>
      <c r="AS23" s="569"/>
      <c r="AT23" s="568"/>
      <c r="AU23" s="570"/>
      <c r="AV23" s="571"/>
      <c r="AW23" s="566"/>
      <c r="AX23" s="566"/>
      <c r="AY23" s="566"/>
      <c r="AZ23" s="567"/>
      <c r="BA23" s="568"/>
      <c r="BB23" s="569"/>
      <c r="BC23" s="568"/>
      <c r="BD23" s="570"/>
      <c r="BE23" s="571"/>
      <c r="BF23" s="566"/>
      <c r="BG23" s="566"/>
      <c r="BH23" s="566"/>
      <c r="BI23" s="567"/>
      <c r="BJ23" s="568"/>
      <c r="BK23" s="569"/>
      <c r="BL23" s="568"/>
      <c r="BM23" s="570"/>
      <c r="BN23" s="571"/>
      <c r="BO23" s="566"/>
      <c r="BP23" s="566"/>
      <c r="BQ23" s="566"/>
      <c r="BR23" s="567"/>
      <c r="BS23" s="568"/>
      <c r="BT23" s="569"/>
      <c r="BU23" s="568"/>
      <c r="BV23" s="570"/>
      <c r="BW23" s="571"/>
      <c r="BX23" s="566"/>
      <c r="BY23" s="566"/>
      <c r="BZ23" s="566"/>
      <c r="CA23" s="567"/>
      <c r="CB23" s="568"/>
      <c r="CC23" s="569"/>
      <c r="CD23" s="568"/>
      <c r="CE23" s="570"/>
      <c r="CF23" s="571"/>
      <c r="CG23" s="566"/>
      <c r="CH23" s="566"/>
      <c r="CI23" s="566"/>
      <c r="CJ23" s="567"/>
      <c r="CK23" s="568"/>
      <c r="CL23" s="569"/>
      <c r="CM23" s="568"/>
      <c r="CN23" s="570"/>
      <c r="CO23" s="571"/>
      <c r="CP23" s="566"/>
      <c r="CQ23" s="566"/>
      <c r="CR23" s="566"/>
      <c r="CS23" s="567"/>
      <c r="CT23" s="568"/>
      <c r="CU23" s="569"/>
      <c r="CV23" s="568"/>
      <c r="CW23" s="570"/>
      <c r="CX23" s="571"/>
      <c r="CY23" s="566"/>
      <c r="CZ23" s="566"/>
      <c r="DA23" s="566"/>
      <c r="DB23" s="567"/>
      <c r="DC23" s="568"/>
      <c r="DD23" s="569"/>
      <c r="DE23" s="568"/>
      <c r="DF23" s="570"/>
      <c r="DG23" s="571"/>
      <c r="DH23" s="566"/>
      <c r="DI23" s="566"/>
      <c r="DJ23" s="566"/>
      <c r="DK23" s="567"/>
      <c r="DL23" s="568"/>
      <c r="DM23" s="569"/>
      <c r="DN23" s="568"/>
      <c r="DO23" s="570"/>
      <c r="DP23" s="571"/>
      <c r="DQ23" s="566"/>
      <c r="DR23" s="566"/>
      <c r="DS23" s="566"/>
      <c r="DT23" s="567"/>
      <c r="DU23" s="568"/>
      <c r="DV23" s="569"/>
      <c r="DW23" s="568"/>
      <c r="DX23" s="570"/>
      <c r="DY23" s="571"/>
      <c r="DZ23" s="566"/>
      <c r="EA23" s="566"/>
      <c r="EB23" s="566"/>
      <c r="EC23" s="567"/>
      <c r="ED23" s="568"/>
      <c r="EE23" s="569"/>
      <c r="EF23" s="568"/>
      <c r="EG23" s="570"/>
      <c r="EH23" s="571"/>
      <c r="EI23" s="566"/>
      <c r="EJ23" s="566"/>
      <c r="EK23" s="566"/>
      <c r="EL23" s="567"/>
      <c r="EM23" s="568"/>
      <c r="EN23" s="569"/>
      <c r="EO23" s="568"/>
      <c r="EP23" s="570"/>
      <c r="EQ23" s="571"/>
      <c r="ER23" s="566"/>
      <c r="ES23" s="566"/>
      <c r="ET23" s="566"/>
      <c r="EU23" s="567"/>
      <c r="EV23" s="568"/>
      <c r="EW23" s="569"/>
      <c r="EX23" s="568"/>
      <c r="EY23" s="570"/>
      <c r="EZ23" s="571"/>
      <c r="FA23" s="566"/>
      <c r="FB23" s="566"/>
      <c r="FC23" s="566"/>
      <c r="FD23" s="567"/>
      <c r="FE23" s="568"/>
      <c r="FF23" s="569"/>
      <c r="FG23" s="568"/>
      <c r="FH23" s="570"/>
      <c r="FI23" s="571"/>
      <c r="FJ23" s="566"/>
      <c r="FK23" s="566"/>
      <c r="FL23" s="566"/>
      <c r="FM23" s="567"/>
      <c r="FN23" s="568"/>
      <c r="FO23" s="569"/>
      <c r="FP23" s="568"/>
      <c r="FQ23" s="570"/>
      <c r="FR23" s="571"/>
      <c r="FS23" s="566"/>
      <c r="FT23" s="566"/>
      <c r="FU23" s="566"/>
      <c r="FV23" s="567"/>
      <c r="FW23" s="568"/>
      <c r="FX23" s="569"/>
      <c r="FY23" s="568"/>
      <c r="FZ23" s="570"/>
      <c r="GA23" s="571"/>
      <c r="GB23" s="566"/>
      <c r="GC23" s="566"/>
      <c r="GD23" s="566"/>
      <c r="GE23" s="567"/>
      <c r="GF23" s="568"/>
      <c r="GG23" s="569"/>
      <c r="GH23" s="568"/>
      <c r="GI23" s="570"/>
      <c r="GJ23" s="571"/>
      <c r="GK23" s="566"/>
      <c r="GL23" s="566"/>
      <c r="GM23" s="566"/>
      <c r="GN23" s="567"/>
      <c r="GO23" s="568"/>
      <c r="GP23" s="569"/>
      <c r="GQ23" s="568"/>
      <c r="GR23" s="570"/>
      <c r="GS23" s="571"/>
      <c r="GT23" s="600"/>
      <c r="GU23" s="520">
        <v>19376</v>
      </c>
      <c r="GV23" s="522" t="s">
        <v>359</v>
      </c>
      <c r="GW23" s="522"/>
      <c r="GX23" s="104"/>
      <c r="GY23" s="105"/>
      <c r="GZ23" s="77"/>
      <c r="HA23" s="77"/>
    </row>
    <row r="24" spans="1:209" ht="30" x14ac:dyDescent="0.25">
      <c r="B24" s="77"/>
      <c r="C24" s="77"/>
      <c r="D24" s="35"/>
      <c r="E24" s="36"/>
      <c r="F24" s="37"/>
      <c r="G24" s="38"/>
      <c r="H24" s="39"/>
      <c r="I24" s="40"/>
      <c r="J24" s="58" t="s">
        <v>97</v>
      </c>
      <c r="K24" s="78" t="s">
        <v>39</v>
      </c>
      <c r="L24" s="106">
        <v>24650</v>
      </c>
      <c r="M24" s="80">
        <v>42480</v>
      </c>
      <c r="N24" s="81" t="s">
        <v>377</v>
      </c>
      <c r="O24" s="107">
        <v>24650</v>
      </c>
      <c r="P24" s="123">
        <f>O24-L24</f>
        <v>0</v>
      </c>
      <c r="Q24" s="92">
        <v>22.5</v>
      </c>
      <c r="R24" s="132">
        <v>555060.06999999995</v>
      </c>
      <c r="S24" s="596" t="s">
        <v>378</v>
      </c>
      <c r="T24" s="39">
        <f t="shared" si="0"/>
        <v>554625</v>
      </c>
      <c r="U24" s="355"/>
      <c r="V24" s="525"/>
      <c r="W24" s="534">
        <v>25480</v>
      </c>
      <c r="X24" s="512"/>
      <c r="Y24" s="513"/>
      <c r="Z24" s="514"/>
      <c r="AA24" s="515"/>
      <c r="AB24" s="514"/>
      <c r="AC24" s="516"/>
      <c r="AD24" s="517"/>
      <c r="AE24" s="512"/>
      <c r="AF24" s="512"/>
      <c r="AG24" s="512"/>
      <c r="AH24" s="513"/>
      <c r="AI24" s="514"/>
      <c r="AJ24" s="515"/>
      <c r="AK24" s="514"/>
      <c r="AL24" s="516"/>
      <c r="AM24" s="517"/>
      <c r="AN24" s="512"/>
      <c r="AO24" s="512"/>
      <c r="AP24" s="512"/>
      <c r="AQ24" s="513"/>
      <c r="AR24" s="514"/>
      <c r="AS24" s="515"/>
      <c r="AT24" s="514"/>
      <c r="AU24" s="516"/>
      <c r="AV24" s="517"/>
      <c r="AW24" s="512"/>
      <c r="AX24" s="512"/>
      <c r="AY24" s="512"/>
      <c r="AZ24" s="513"/>
      <c r="BA24" s="514"/>
      <c r="BB24" s="515"/>
      <c r="BC24" s="514"/>
      <c r="BD24" s="516"/>
      <c r="BE24" s="517"/>
      <c r="BF24" s="512"/>
      <c r="BG24" s="512"/>
      <c r="BH24" s="512"/>
      <c r="BI24" s="513"/>
      <c r="BJ24" s="514"/>
      <c r="BK24" s="515"/>
      <c r="BL24" s="514"/>
      <c r="BM24" s="516"/>
      <c r="BN24" s="517"/>
      <c r="BO24" s="512"/>
      <c r="BP24" s="512"/>
      <c r="BQ24" s="512"/>
      <c r="BR24" s="513"/>
      <c r="BS24" s="514"/>
      <c r="BT24" s="515"/>
      <c r="BU24" s="514"/>
      <c r="BV24" s="516"/>
      <c r="BW24" s="517"/>
      <c r="BX24" s="512"/>
      <c r="BY24" s="512"/>
      <c r="BZ24" s="512"/>
      <c r="CA24" s="513"/>
      <c r="CB24" s="514"/>
      <c r="CC24" s="515"/>
      <c r="CD24" s="514"/>
      <c r="CE24" s="516"/>
      <c r="CF24" s="517"/>
      <c r="CG24" s="512"/>
      <c r="CH24" s="512"/>
      <c r="CI24" s="512"/>
      <c r="CJ24" s="513"/>
      <c r="CK24" s="514"/>
      <c r="CL24" s="515"/>
      <c r="CM24" s="514"/>
      <c r="CN24" s="516"/>
      <c r="CO24" s="517"/>
      <c r="CP24" s="512"/>
      <c r="CQ24" s="512"/>
      <c r="CR24" s="512"/>
      <c r="CS24" s="513"/>
      <c r="CT24" s="514"/>
      <c r="CU24" s="515"/>
      <c r="CV24" s="514"/>
      <c r="CW24" s="516"/>
      <c r="CX24" s="517"/>
      <c r="CY24" s="512"/>
      <c r="CZ24" s="512"/>
      <c r="DA24" s="512"/>
      <c r="DB24" s="513"/>
      <c r="DC24" s="514"/>
      <c r="DD24" s="515"/>
      <c r="DE24" s="514"/>
      <c r="DF24" s="516"/>
      <c r="DG24" s="517"/>
      <c r="DH24" s="512"/>
      <c r="DI24" s="512"/>
      <c r="DJ24" s="512"/>
      <c r="DK24" s="513"/>
      <c r="DL24" s="514"/>
      <c r="DM24" s="515"/>
      <c r="DN24" s="514"/>
      <c r="DO24" s="516"/>
      <c r="DP24" s="517"/>
      <c r="DQ24" s="512"/>
      <c r="DR24" s="512"/>
      <c r="DS24" s="512"/>
      <c r="DT24" s="513"/>
      <c r="DU24" s="514"/>
      <c r="DV24" s="515"/>
      <c r="DW24" s="514"/>
      <c r="DX24" s="516"/>
      <c r="DY24" s="517"/>
      <c r="DZ24" s="512"/>
      <c r="EA24" s="512"/>
      <c r="EB24" s="512"/>
      <c r="EC24" s="513"/>
      <c r="ED24" s="514"/>
      <c r="EE24" s="515"/>
      <c r="EF24" s="514"/>
      <c r="EG24" s="516"/>
      <c r="EH24" s="517"/>
      <c r="EI24" s="512"/>
      <c r="EJ24" s="512"/>
      <c r="EK24" s="512"/>
      <c r="EL24" s="513"/>
      <c r="EM24" s="514"/>
      <c r="EN24" s="515"/>
      <c r="EO24" s="514"/>
      <c r="EP24" s="516"/>
      <c r="EQ24" s="517"/>
      <c r="ER24" s="512"/>
      <c r="ES24" s="512"/>
      <c r="ET24" s="512"/>
      <c r="EU24" s="513"/>
      <c r="EV24" s="514"/>
      <c r="EW24" s="515"/>
      <c r="EX24" s="514"/>
      <c r="EY24" s="516"/>
      <c r="EZ24" s="517"/>
      <c r="FA24" s="512"/>
      <c r="FB24" s="512"/>
      <c r="FC24" s="512"/>
      <c r="FD24" s="513"/>
      <c r="FE24" s="514"/>
      <c r="FF24" s="515"/>
      <c r="FG24" s="514"/>
      <c r="FH24" s="516"/>
      <c r="FI24" s="517"/>
      <c r="FJ24" s="512"/>
      <c r="FK24" s="512"/>
      <c r="FL24" s="512"/>
      <c r="FM24" s="513"/>
      <c r="FN24" s="514"/>
      <c r="FO24" s="515"/>
      <c r="FP24" s="514"/>
      <c r="FQ24" s="516"/>
      <c r="FR24" s="517"/>
      <c r="FS24" s="512"/>
      <c r="FT24" s="512"/>
      <c r="FU24" s="512"/>
      <c r="FV24" s="513"/>
      <c r="FW24" s="514"/>
      <c r="FX24" s="515"/>
      <c r="FY24" s="514"/>
      <c r="FZ24" s="516"/>
      <c r="GA24" s="517"/>
      <c r="GB24" s="512"/>
      <c r="GC24" s="512"/>
      <c r="GD24" s="512"/>
      <c r="GE24" s="513"/>
      <c r="GF24" s="514"/>
      <c r="GG24" s="515"/>
      <c r="GH24" s="514"/>
      <c r="GI24" s="516"/>
      <c r="GJ24" s="517"/>
      <c r="GK24" s="512"/>
      <c r="GL24" s="512"/>
      <c r="GM24" s="512"/>
      <c r="GN24" s="513"/>
      <c r="GO24" s="514"/>
      <c r="GP24" s="515"/>
      <c r="GQ24" s="514"/>
      <c r="GR24" s="516"/>
      <c r="GS24" s="517"/>
      <c r="GT24" s="535">
        <v>42481</v>
      </c>
      <c r="GU24" s="520">
        <f>11200+11200</f>
        <v>22400</v>
      </c>
      <c r="GV24" s="522" t="s">
        <v>350</v>
      </c>
      <c r="GW24" s="522"/>
      <c r="GX24" s="104"/>
      <c r="GY24" s="105"/>
      <c r="GZ24" s="77"/>
      <c r="HA24" s="77"/>
    </row>
    <row r="25" spans="1:209" x14ac:dyDescent="0.25">
      <c r="A25"/>
      <c r="B25" s="77"/>
      <c r="C25" s="77"/>
      <c r="D25" s="35"/>
      <c r="E25" s="36"/>
      <c r="F25" s="37"/>
      <c r="G25" s="38"/>
      <c r="H25" s="39"/>
      <c r="I25" s="40"/>
      <c r="J25" s="58" t="s">
        <v>41</v>
      </c>
      <c r="K25" s="78" t="s">
        <v>342</v>
      </c>
      <c r="L25" s="106">
        <v>12090</v>
      </c>
      <c r="M25" s="80">
        <v>42481</v>
      </c>
      <c r="N25" s="373"/>
      <c r="O25" s="107">
        <v>9425</v>
      </c>
      <c r="P25" s="123">
        <f t="shared" si="1"/>
        <v>-2665</v>
      </c>
      <c r="Q25" s="134">
        <v>23</v>
      </c>
      <c r="R25" s="135"/>
      <c r="S25" s="135"/>
      <c r="T25" s="39">
        <f t="shared" si="0"/>
        <v>216775</v>
      </c>
      <c r="U25" s="370"/>
      <c r="V25" s="564"/>
      <c r="W25" s="597"/>
      <c r="X25" s="566"/>
      <c r="Y25" s="567"/>
      <c r="Z25" s="568"/>
      <c r="AA25" s="569"/>
      <c r="AB25" s="568"/>
      <c r="AC25" s="570"/>
      <c r="AD25" s="571"/>
      <c r="AE25" s="566"/>
      <c r="AF25" s="566"/>
      <c r="AG25" s="566"/>
      <c r="AH25" s="567"/>
      <c r="AI25" s="568"/>
      <c r="AJ25" s="569"/>
      <c r="AK25" s="568"/>
      <c r="AL25" s="570"/>
      <c r="AM25" s="571"/>
      <c r="AN25" s="566"/>
      <c r="AO25" s="566"/>
      <c r="AP25" s="566"/>
      <c r="AQ25" s="567"/>
      <c r="AR25" s="568"/>
      <c r="AS25" s="569"/>
      <c r="AT25" s="568"/>
      <c r="AU25" s="570"/>
      <c r="AV25" s="571"/>
      <c r="AW25" s="566"/>
      <c r="AX25" s="566"/>
      <c r="AY25" s="566"/>
      <c r="AZ25" s="567"/>
      <c r="BA25" s="568"/>
      <c r="BB25" s="569"/>
      <c r="BC25" s="568"/>
      <c r="BD25" s="570"/>
      <c r="BE25" s="571"/>
      <c r="BF25" s="566"/>
      <c r="BG25" s="566"/>
      <c r="BH25" s="566"/>
      <c r="BI25" s="567"/>
      <c r="BJ25" s="568"/>
      <c r="BK25" s="569"/>
      <c r="BL25" s="568"/>
      <c r="BM25" s="570"/>
      <c r="BN25" s="571"/>
      <c r="BO25" s="566"/>
      <c r="BP25" s="566"/>
      <c r="BQ25" s="566"/>
      <c r="BR25" s="567"/>
      <c r="BS25" s="568"/>
      <c r="BT25" s="569"/>
      <c r="BU25" s="568"/>
      <c r="BV25" s="570"/>
      <c r="BW25" s="571"/>
      <c r="BX25" s="566"/>
      <c r="BY25" s="566"/>
      <c r="BZ25" s="566"/>
      <c r="CA25" s="567"/>
      <c r="CB25" s="568"/>
      <c r="CC25" s="569"/>
      <c r="CD25" s="568"/>
      <c r="CE25" s="570"/>
      <c r="CF25" s="571"/>
      <c r="CG25" s="566"/>
      <c r="CH25" s="566"/>
      <c r="CI25" s="566"/>
      <c r="CJ25" s="567"/>
      <c r="CK25" s="568"/>
      <c r="CL25" s="569"/>
      <c r="CM25" s="568"/>
      <c r="CN25" s="570"/>
      <c r="CO25" s="571"/>
      <c r="CP25" s="566"/>
      <c r="CQ25" s="566"/>
      <c r="CR25" s="566"/>
      <c r="CS25" s="567"/>
      <c r="CT25" s="568"/>
      <c r="CU25" s="569"/>
      <c r="CV25" s="568"/>
      <c r="CW25" s="570"/>
      <c r="CX25" s="571"/>
      <c r="CY25" s="566"/>
      <c r="CZ25" s="566"/>
      <c r="DA25" s="566"/>
      <c r="DB25" s="567"/>
      <c r="DC25" s="568"/>
      <c r="DD25" s="569"/>
      <c r="DE25" s="568"/>
      <c r="DF25" s="570"/>
      <c r="DG25" s="571"/>
      <c r="DH25" s="566"/>
      <c r="DI25" s="566"/>
      <c r="DJ25" s="566"/>
      <c r="DK25" s="567"/>
      <c r="DL25" s="568"/>
      <c r="DM25" s="569"/>
      <c r="DN25" s="568"/>
      <c r="DO25" s="570"/>
      <c r="DP25" s="571"/>
      <c r="DQ25" s="566"/>
      <c r="DR25" s="566"/>
      <c r="DS25" s="566"/>
      <c r="DT25" s="567"/>
      <c r="DU25" s="568"/>
      <c r="DV25" s="569"/>
      <c r="DW25" s="568"/>
      <c r="DX25" s="570"/>
      <c r="DY25" s="571"/>
      <c r="DZ25" s="566"/>
      <c r="EA25" s="566"/>
      <c r="EB25" s="566"/>
      <c r="EC25" s="567"/>
      <c r="ED25" s="568"/>
      <c r="EE25" s="569"/>
      <c r="EF25" s="568"/>
      <c r="EG25" s="570"/>
      <c r="EH25" s="571"/>
      <c r="EI25" s="566"/>
      <c r="EJ25" s="566"/>
      <c r="EK25" s="566"/>
      <c r="EL25" s="567"/>
      <c r="EM25" s="568"/>
      <c r="EN25" s="569"/>
      <c r="EO25" s="568"/>
      <c r="EP25" s="570"/>
      <c r="EQ25" s="571"/>
      <c r="ER25" s="566"/>
      <c r="ES25" s="566"/>
      <c r="ET25" s="566"/>
      <c r="EU25" s="567"/>
      <c r="EV25" s="568"/>
      <c r="EW25" s="569"/>
      <c r="EX25" s="568"/>
      <c r="EY25" s="570"/>
      <c r="EZ25" s="571"/>
      <c r="FA25" s="566"/>
      <c r="FB25" s="566"/>
      <c r="FC25" s="566"/>
      <c r="FD25" s="567"/>
      <c r="FE25" s="568"/>
      <c r="FF25" s="569"/>
      <c r="FG25" s="568"/>
      <c r="FH25" s="570"/>
      <c r="FI25" s="571"/>
      <c r="FJ25" s="566"/>
      <c r="FK25" s="566"/>
      <c r="FL25" s="566"/>
      <c r="FM25" s="567"/>
      <c r="FN25" s="568"/>
      <c r="FO25" s="569"/>
      <c r="FP25" s="568"/>
      <c r="FQ25" s="570"/>
      <c r="FR25" s="571"/>
      <c r="FS25" s="566"/>
      <c r="FT25" s="566"/>
      <c r="FU25" s="566"/>
      <c r="FV25" s="567"/>
      <c r="FW25" s="568"/>
      <c r="FX25" s="569"/>
      <c r="FY25" s="568"/>
      <c r="FZ25" s="570"/>
      <c r="GA25" s="571"/>
      <c r="GB25" s="566"/>
      <c r="GC25" s="566"/>
      <c r="GD25" s="566"/>
      <c r="GE25" s="567"/>
      <c r="GF25" s="568"/>
      <c r="GG25" s="569"/>
      <c r="GH25" s="568"/>
      <c r="GI25" s="570"/>
      <c r="GJ25" s="571"/>
      <c r="GK25" s="566"/>
      <c r="GL25" s="566"/>
      <c r="GM25" s="566"/>
      <c r="GN25" s="567"/>
      <c r="GO25" s="568"/>
      <c r="GP25" s="569"/>
      <c r="GQ25" s="568"/>
      <c r="GR25" s="570"/>
      <c r="GS25" s="571"/>
      <c r="GT25" s="601"/>
      <c r="GU25" s="520">
        <v>15232</v>
      </c>
      <c r="GV25" s="522" t="s">
        <v>361</v>
      </c>
      <c r="GW25" s="522"/>
      <c r="GX25" s="104"/>
      <c r="GY25" s="105"/>
      <c r="GZ25" s="77"/>
      <c r="HA25" s="77"/>
    </row>
    <row r="26" spans="1:209" x14ac:dyDescent="0.25">
      <c r="A26"/>
      <c r="B26" s="77"/>
      <c r="C26" s="77"/>
      <c r="D26" s="35"/>
      <c r="E26" s="36"/>
      <c r="F26" s="37"/>
      <c r="G26" s="38"/>
      <c r="H26" s="39"/>
      <c r="I26" s="40"/>
      <c r="J26" s="58" t="s">
        <v>343</v>
      </c>
      <c r="K26" s="78" t="s">
        <v>344</v>
      </c>
      <c r="L26" s="106">
        <v>17370</v>
      </c>
      <c r="M26" s="80">
        <v>42481</v>
      </c>
      <c r="N26" s="373"/>
      <c r="O26" s="107">
        <v>27475</v>
      </c>
      <c r="P26" s="123">
        <f t="shared" si="1"/>
        <v>10105</v>
      </c>
      <c r="Q26" s="129">
        <v>23</v>
      </c>
      <c r="R26" s="135"/>
      <c r="S26" s="135"/>
      <c r="T26" s="39">
        <f t="shared" si="0"/>
        <v>631925</v>
      </c>
      <c r="U26" s="370"/>
      <c r="V26" s="564"/>
      <c r="W26" s="597"/>
      <c r="X26" s="566"/>
      <c r="Y26" s="567"/>
      <c r="Z26" s="568"/>
      <c r="AA26" s="569"/>
      <c r="AB26" s="568"/>
      <c r="AC26" s="570"/>
      <c r="AD26" s="571"/>
      <c r="AE26" s="566"/>
      <c r="AF26" s="566"/>
      <c r="AG26" s="566"/>
      <c r="AH26" s="567"/>
      <c r="AI26" s="568"/>
      <c r="AJ26" s="569"/>
      <c r="AK26" s="568"/>
      <c r="AL26" s="570"/>
      <c r="AM26" s="571"/>
      <c r="AN26" s="566"/>
      <c r="AO26" s="566"/>
      <c r="AP26" s="566"/>
      <c r="AQ26" s="567"/>
      <c r="AR26" s="568"/>
      <c r="AS26" s="569"/>
      <c r="AT26" s="568"/>
      <c r="AU26" s="570"/>
      <c r="AV26" s="571"/>
      <c r="AW26" s="566"/>
      <c r="AX26" s="566"/>
      <c r="AY26" s="566"/>
      <c r="AZ26" s="567"/>
      <c r="BA26" s="568"/>
      <c r="BB26" s="569"/>
      <c r="BC26" s="568"/>
      <c r="BD26" s="570"/>
      <c r="BE26" s="571"/>
      <c r="BF26" s="566"/>
      <c r="BG26" s="566"/>
      <c r="BH26" s="566"/>
      <c r="BI26" s="567"/>
      <c r="BJ26" s="568"/>
      <c r="BK26" s="569"/>
      <c r="BL26" s="568"/>
      <c r="BM26" s="570"/>
      <c r="BN26" s="571"/>
      <c r="BO26" s="566"/>
      <c r="BP26" s="566"/>
      <c r="BQ26" s="566"/>
      <c r="BR26" s="567"/>
      <c r="BS26" s="568"/>
      <c r="BT26" s="569"/>
      <c r="BU26" s="568"/>
      <c r="BV26" s="570"/>
      <c r="BW26" s="571"/>
      <c r="BX26" s="566"/>
      <c r="BY26" s="566"/>
      <c r="BZ26" s="566"/>
      <c r="CA26" s="567"/>
      <c r="CB26" s="568"/>
      <c r="CC26" s="569"/>
      <c r="CD26" s="568"/>
      <c r="CE26" s="570"/>
      <c r="CF26" s="571"/>
      <c r="CG26" s="566"/>
      <c r="CH26" s="566"/>
      <c r="CI26" s="566"/>
      <c r="CJ26" s="567"/>
      <c r="CK26" s="568"/>
      <c r="CL26" s="569"/>
      <c r="CM26" s="568"/>
      <c r="CN26" s="570"/>
      <c r="CO26" s="571"/>
      <c r="CP26" s="566"/>
      <c r="CQ26" s="566"/>
      <c r="CR26" s="566"/>
      <c r="CS26" s="567"/>
      <c r="CT26" s="568"/>
      <c r="CU26" s="569"/>
      <c r="CV26" s="568"/>
      <c r="CW26" s="570"/>
      <c r="CX26" s="571"/>
      <c r="CY26" s="566"/>
      <c r="CZ26" s="566"/>
      <c r="DA26" s="566"/>
      <c r="DB26" s="567"/>
      <c r="DC26" s="568"/>
      <c r="DD26" s="569"/>
      <c r="DE26" s="568"/>
      <c r="DF26" s="570"/>
      <c r="DG26" s="571"/>
      <c r="DH26" s="566"/>
      <c r="DI26" s="566"/>
      <c r="DJ26" s="566"/>
      <c r="DK26" s="567"/>
      <c r="DL26" s="568"/>
      <c r="DM26" s="569"/>
      <c r="DN26" s="568"/>
      <c r="DO26" s="570"/>
      <c r="DP26" s="571"/>
      <c r="DQ26" s="566"/>
      <c r="DR26" s="566"/>
      <c r="DS26" s="566"/>
      <c r="DT26" s="567"/>
      <c r="DU26" s="568"/>
      <c r="DV26" s="569"/>
      <c r="DW26" s="568"/>
      <c r="DX26" s="570"/>
      <c r="DY26" s="571"/>
      <c r="DZ26" s="566"/>
      <c r="EA26" s="566"/>
      <c r="EB26" s="566"/>
      <c r="EC26" s="567"/>
      <c r="ED26" s="568"/>
      <c r="EE26" s="569"/>
      <c r="EF26" s="568"/>
      <c r="EG26" s="570"/>
      <c r="EH26" s="571"/>
      <c r="EI26" s="566"/>
      <c r="EJ26" s="566"/>
      <c r="EK26" s="566"/>
      <c r="EL26" s="567"/>
      <c r="EM26" s="568"/>
      <c r="EN26" s="569"/>
      <c r="EO26" s="568"/>
      <c r="EP26" s="570"/>
      <c r="EQ26" s="571"/>
      <c r="ER26" s="566"/>
      <c r="ES26" s="566"/>
      <c r="ET26" s="566"/>
      <c r="EU26" s="567"/>
      <c r="EV26" s="568"/>
      <c r="EW26" s="569"/>
      <c r="EX26" s="568"/>
      <c r="EY26" s="570"/>
      <c r="EZ26" s="571"/>
      <c r="FA26" s="566"/>
      <c r="FB26" s="566"/>
      <c r="FC26" s="566"/>
      <c r="FD26" s="567"/>
      <c r="FE26" s="568"/>
      <c r="FF26" s="569"/>
      <c r="FG26" s="568"/>
      <c r="FH26" s="570"/>
      <c r="FI26" s="571"/>
      <c r="FJ26" s="566"/>
      <c r="FK26" s="566"/>
      <c r="FL26" s="566"/>
      <c r="FM26" s="567"/>
      <c r="FN26" s="568"/>
      <c r="FO26" s="569"/>
      <c r="FP26" s="568"/>
      <c r="FQ26" s="570"/>
      <c r="FR26" s="571"/>
      <c r="FS26" s="566"/>
      <c r="FT26" s="566"/>
      <c r="FU26" s="566"/>
      <c r="FV26" s="567"/>
      <c r="FW26" s="568"/>
      <c r="FX26" s="569"/>
      <c r="FY26" s="568"/>
      <c r="FZ26" s="570"/>
      <c r="GA26" s="571"/>
      <c r="GB26" s="566"/>
      <c r="GC26" s="566"/>
      <c r="GD26" s="566"/>
      <c r="GE26" s="567"/>
      <c r="GF26" s="568"/>
      <c r="GG26" s="569"/>
      <c r="GH26" s="568"/>
      <c r="GI26" s="570"/>
      <c r="GJ26" s="571"/>
      <c r="GK26" s="566"/>
      <c r="GL26" s="566"/>
      <c r="GM26" s="566"/>
      <c r="GN26" s="567"/>
      <c r="GO26" s="568"/>
      <c r="GP26" s="569"/>
      <c r="GQ26" s="568"/>
      <c r="GR26" s="570"/>
      <c r="GS26" s="571"/>
      <c r="GT26" s="598"/>
      <c r="GU26" s="520">
        <v>19376</v>
      </c>
      <c r="GV26" s="522" t="s">
        <v>360</v>
      </c>
      <c r="GW26" s="522"/>
      <c r="GX26" s="104"/>
      <c r="GY26" s="105"/>
      <c r="GZ26" s="77"/>
      <c r="HA26" s="77"/>
    </row>
    <row r="27" spans="1:209" x14ac:dyDescent="0.25">
      <c r="A27"/>
      <c r="B27" s="77"/>
      <c r="C27" s="77"/>
      <c r="D27" s="35"/>
      <c r="E27" s="36"/>
      <c r="F27" s="37"/>
      <c r="G27" s="38"/>
      <c r="H27" s="39"/>
      <c r="I27" s="40"/>
      <c r="J27" s="58" t="s">
        <v>345</v>
      </c>
      <c r="K27" s="78" t="s">
        <v>43</v>
      </c>
      <c r="L27" s="106">
        <v>22750</v>
      </c>
      <c r="M27" s="80">
        <v>42482</v>
      </c>
      <c r="N27" s="373"/>
      <c r="O27" s="107">
        <v>28575</v>
      </c>
      <c r="P27" s="123">
        <f t="shared" si="1"/>
        <v>5825</v>
      </c>
      <c r="Q27" s="129">
        <v>23</v>
      </c>
      <c r="R27" s="129"/>
      <c r="S27" s="129"/>
      <c r="T27" s="39">
        <f>Q27*O27</f>
        <v>657225</v>
      </c>
      <c r="U27" s="370"/>
      <c r="V27" s="564"/>
      <c r="W27" s="597"/>
      <c r="X27" s="566"/>
      <c r="Y27" s="567"/>
      <c r="Z27" s="568"/>
      <c r="AA27" s="569"/>
      <c r="AB27" s="568"/>
      <c r="AC27" s="570"/>
      <c r="AD27" s="571"/>
      <c r="AE27" s="566"/>
      <c r="AF27" s="566"/>
      <c r="AG27" s="566"/>
      <c r="AH27" s="567"/>
      <c r="AI27" s="568"/>
      <c r="AJ27" s="569"/>
      <c r="AK27" s="568"/>
      <c r="AL27" s="570"/>
      <c r="AM27" s="571"/>
      <c r="AN27" s="566"/>
      <c r="AO27" s="566"/>
      <c r="AP27" s="566"/>
      <c r="AQ27" s="567"/>
      <c r="AR27" s="568"/>
      <c r="AS27" s="569"/>
      <c r="AT27" s="568"/>
      <c r="AU27" s="570"/>
      <c r="AV27" s="571"/>
      <c r="AW27" s="566"/>
      <c r="AX27" s="566"/>
      <c r="AY27" s="566"/>
      <c r="AZ27" s="567"/>
      <c r="BA27" s="568"/>
      <c r="BB27" s="569"/>
      <c r="BC27" s="568"/>
      <c r="BD27" s="570"/>
      <c r="BE27" s="571"/>
      <c r="BF27" s="566"/>
      <c r="BG27" s="566"/>
      <c r="BH27" s="566"/>
      <c r="BI27" s="567"/>
      <c r="BJ27" s="568"/>
      <c r="BK27" s="569"/>
      <c r="BL27" s="568"/>
      <c r="BM27" s="570"/>
      <c r="BN27" s="571"/>
      <c r="BO27" s="566"/>
      <c r="BP27" s="566"/>
      <c r="BQ27" s="566"/>
      <c r="BR27" s="567"/>
      <c r="BS27" s="568"/>
      <c r="BT27" s="569"/>
      <c r="BU27" s="568"/>
      <c r="BV27" s="570"/>
      <c r="BW27" s="571"/>
      <c r="BX27" s="566"/>
      <c r="BY27" s="566"/>
      <c r="BZ27" s="566"/>
      <c r="CA27" s="567"/>
      <c r="CB27" s="568"/>
      <c r="CC27" s="569"/>
      <c r="CD27" s="568"/>
      <c r="CE27" s="570"/>
      <c r="CF27" s="571"/>
      <c r="CG27" s="566"/>
      <c r="CH27" s="566"/>
      <c r="CI27" s="566"/>
      <c r="CJ27" s="567"/>
      <c r="CK27" s="568"/>
      <c r="CL27" s="569"/>
      <c r="CM27" s="568"/>
      <c r="CN27" s="570"/>
      <c r="CO27" s="571"/>
      <c r="CP27" s="566"/>
      <c r="CQ27" s="566"/>
      <c r="CR27" s="566"/>
      <c r="CS27" s="567"/>
      <c r="CT27" s="568"/>
      <c r="CU27" s="569"/>
      <c r="CV27" s="568"/>
      <c r="CW27" s="570"/>
      <c r="CX27" s="571"/>
      <c r="CY27" s="566"/>
      <c r="CZ27" s="566"/>
      <c r="DA27" s="566"/>
      <c r="DB27" s="567"/>
      <c r="DC27" s="568"/>
      <c r="DD27" s="569"/>
      <c r="DE27" s="568"/>
      <c r="DF27" s="570"/>
      <c r="DG27" s="571"/>
      <c r="DH27" s="566"/>
      <c r="DI27" s="566"/>
      <c r="DJ27" s="566"/>
      <c r="DK27" s="567"/>
      <c r="DL27" s="568"/>
      <c r="DM27" s="569"/>
      <c r="DN27" s="568"/>
      <c r="DO27" s="570"/>
      <c r="DP27" s="571"/>
      <c r="DQ27" s="566"/>
      <c r="DR27" s="566"/>
      <c r="DS27" s="566"/>
      <c r="DT27" s="567"/>
      <c r="DU27" s="568"/>
      <c r="DV27" s="569"/>
      <c r="DW27" s="568"/>
      <c r="DX27" s="570"/>
      <c r="DY27" s="571"/>
      <c r="DZ27" s="566"/>
      <c r="EA27" s="566"/>
      <c r="EB27" s="566"/>
      <c r="EC27" s="567"/>
      <c r="ED27" s="568"/>
      <c r="EE27" s="569"/>
      <c r="EF27" s="568"/>
      <c r="EG27" s="570"/>
      <c r="EH27" s="571"/>
      <c r="EI27" s="566"/>
      <c r="EJ27" s="566"/>
      <c r="EK27" s="566"/>
      <c r="EL27" s="567"/>
      <c r="EM27" s="568"/>
      <c r="EN27" s="569"/>
      <c r="EO27" s="568"/>
      <c r="EP27" s="570"/>
      <c r="EQ27" s="571"/>
      <c r="ER27" s="566"/>
      <c r="ES27" s="566"/>
      <c r="ET27" s="566"/>
      <c r="EU27" s="567"/>
      <c r="EV27" s="568"/>
      <c r="EW27" s="569"/>
      <c r="EX27" s="568"/>
      <c r="EY27" s="570"/>
      <c r="EZ27" s="571"/>
      <c r="FA27" s="566"/>
      <c r="FB27" s="566"/>
      <c r="FC27" s="566"/>
      <c r="FD27" s="567"/>
      <c r="FE27" s="568"/>
      <c r="FF27" s="569"/>
      <c r="FG27" s="568"/>
      <c r="FH27" s="570"/>
      <c r="FI27" s="571"/>
      <c r="FJ27" s="566"/>
      <c r="FK27" s="566"/>
      <c r="FL27" s="566"/>
      <c r="FM27" s="567"/>
      <c r="FN27" s="568"/>
      <c r="FO27" s="569"/>
      <c r="FP27" s="568"/>
      <c r="FQ27" s="570"/>
      <c r="FR27" s="571"/>
      <c r="FS27" s="566"/>
      <c r="FT27" s="566"/>
      <c r="FU27" s="566"/>
      <c r="FV27" s="567"/>
      <c r="FW27" s="568"/>
      <c r="FX27" s="569"/>
      <c r="FY27" s="568"/>
      <c r="FZ27" s="570"/>
      <c r="GA27" s="571"/>
      <c r="GB27" s="566"/>
      <c r="GC27" s="566"/>
      <c r="GD27" s="566"/>
      <c r="GE27" s="567"/>
      <c r="GF27" s="568"/>
      <c r="GG27" s="569"/>
      <c r="GH27" s="568"/>
      <c r="GI27" s="570"/>
      <c r="GJ27" s="571"/>
      <c r="GK27" s="566"/>
      <c r="GL27" s="566"/>
      <c r="GM27" s="566"/>
      <c r="GN27" s="567"/>
      <c r="GO27" s="568"/>
      <c r="GP27" s="569"/>
      <c r="GQ27" s="568"/>
      <c r="GR27" s="570"/>
      <c r="GS27" s="571"/>
      <c r="GT27" s="602"/>
      <c r="GU27" s="520">
        <v>19376</v>
      </c>
      <c r="GV27" s="522" t="s">
        <v>363</v>
      </c>
      <c r="GW27" s="522"/>
      <c r="GX27" s="104"/>
      <c r="GY27" s="105"/>
      <c r="GZ27" s="77"/>
      <c r="HA27" s="77"/>
    </row>
    <row r="28" spans="1:209" x14ac:dyDescent="0.25">
      <c r="A28"/>
      <c r="B28" s="77"/>
      <c r="C28" s="77"/>
      <c r="D28" s="35"/>
      <c r="E28" s="36"/>
      <c r="F28" s="37"/>
      <c r="G28" s="38"/>
      <c r="H28" s="39"/>
      <c r="I28" s="40"/>
      <c r="J28" s="58" t="s">
        <v>345</v>
      </c>
      <c r="K28" s="78" t="s">
        <v>346</v>
      </c>
      <c r="L28" s="106">
        <v>11790</v>
      </c>
      <c r="M28" s="80">
        <v>42482</v>
      </c>
      <c r="N28" s="373"/>
      <c r="O28" s="107">
        <v>14725</v>
      </c>
      <c r="P28" s="123">
        <f t="shared" si="1"/>
        <v>2935</v>
      </c>
      <c r="Q28" s="129">
        <v>23</v>
      </c>
      <c r="R28" s="129"/>
      <c r="S28" s="129"/>
      <c r="T28" s="39">
        <f>Q28*O28</f>
        <v>338675</v>
      </c>
      <c r="U28" s="370"/>
      <c r="V28" s="564"/>
      <c r="W28" s="597"/>
      <c r="X28" s="566"/>
      <c r="Y28" s="567"/>
      <c r="Z28" s="568"/>
      <c r="AA28" s="569"/>
      <c r="AB28" s="568"/>
      <c r="AC28" s="570"/>
      <c r="AD28" s="571"/>
      <c r="AE28" s="566"/>
      <c r="AF28" s="566"/>
      <c r="AG28" s="566"/>
      <c r="AH28" s="567"/>
      <c r="AI28" s="568"/>
      <c r="AJ28" s="569"/>
      <c r="AK28" s="568"/>
      <c r="AL28" s="570"/>
      <c r="AM28" s="571"/>
      <c r="AN28" s="566"/>
      <c r="AO28" s="566"/>
      <c r="AP28" s="566"/>
      <c r="AQ28" s="567"/>
      <c r="AR28" s="568"/>
      <c r="AS28" s="569"/>
      <c r="AT28" s="568"/>
      <c r="AU28" s="570"/>
      <c r="AV28" s="571"/>
      <c r="AW28" s="566"/>
      <c r="AX28" s="566"/>
      <c r="AY28" s="566"/>
      <c r="AZ28" s="567"/>
      <c r="BA28" s="568"/>
      <c r="BB28" s="569"/>
      <c r="BC28" s="568"/>
      <c r="BD28" s="570"/>
      <c r="BE28" s="571"/>
      <c r="BF28" s="566"/>
      <c r="BG28" s="566"/>
      <c r="BH28" s="566"/>
      <c r="BI28" s="567"/>
      <c r="BJ28" s="568"/>
      <c r="BK28" s="569"/>
      <c r="BL28" s="568"/>
      <c r="BM28" s="570"/>
      <c r="BN28" s="571"/>
      <c r="BO28" s="566"/>
      <c r="BP28" s="566"/>
      <c r="BQ28" s="566"/>
      <c r="BR28" s="567"/>
      <c r="BS28" s="568"/>
      <c r="BT28" s="569"/>
      <c r="BU28" s="568"/>
      <c r="BV28" s="570"/>
      <c r="BW28" s="571"/>
      <c r="BX28" s="566"/>
      <c r="BY28" s="566"/>
      <c r="BZ28" s="566"/>
      <c r="CA28" s="567"/>
      <c r="CB28" s="568"/>
      <c r="CC28" s="569"/>
      <c r="CD28" s="568"/>
      <c r="CE28" s="570"/>
      <c r="CF28" s="571"/>
      <c r="CG28" s="566"/>
      <c r="CH28" s="566"/>
      <c r="CI28" s="566"/>
      <c r="CJ28" s="567"/>
      <c r="CK28" s="568"/>
      <c r="CL28" s="569"/>
      <c r="CM28" s="568"/>
      <c r="CN28" s="570"/>
      <c r="CO28" s="571"/>
      <c r="CP28" s="566"/>
      <c r="CQ28" s="566"/>
      <c r="CR28" s="566"/>
      <c r="CS28" s="567"/>
      <c r="CT28" s="568"/>
      <c r="CU28" s="569"/>
      <c r="CV28" s="568"/>
      <c r="CW28" s="570"/>
      <c r="CX28" s="571"/>
      <c r="CY28" s="566"/>
      <c r="CZ28" s="566"/>
      <c r="DA28" s="566"/>
      <c r="DB28" s="567"/>
      <c r="DC28" s="568"/>
      <c r="DD28" s="569"/>
      <c r="DE28" s="568"/>
      <c r="DF28" s="570"/>
      <c r="DG28" s="571"/>
      <c r="DH28" s="566"/>
      <c r="DI28" s="566"/>
      <c r="DJ28" s="566"/>
      <c r="DK28" s="567"/>
      <c r="DL28" s="568"/>
      <c r="DM28" s="569"/>
      <c r="DN28" s="568"/>
      <c r="DO28" s="570"/>
      <c r="DP28" s="571"/>
      <c r="DQ28" s="566"/>
      <c r="DR28" s="566"/>
      <c r="DS28" s="566"/>
      <c r="DT28" s="567"/>
      <c r="DU28" s="568"/>
      <c r="DV28" s="569"/>
      <c r="DW28" s="568"/>
      <c r="DX28" s="570"/>
      <c r="DY28" s="571"/>
      <c r="DZ28" s="566"/>
      <c r="EA28" s="566"/>
      <c r="EB28" s="566"/>
      <c r="EC28" s="567"/>
      <c r="ED28" s="568"/>
      <c r="EE28" s="569"/>
      <c r="EF28" s="568"/>
      <c r="EG28" s="570"/>
      <c r="EH28" s="571"/>
      <c r="EI28" s="566"/>
      <c r="EJ28" s="566"/>
      <c r="EK28" s="566"/>
      <c r="EL28" s="567"/>
      <c r="EM28" s="568"/>
      <c r="EN28" s="569"/>
      <c r="EO28" s="568"/>
      <c r="EP28" s="570"/>
      <c r="EQ28" s="571"/>
      <c r="ER28" s="566"/>
      <c r="ES28" s="566"/>
      <c r="ET28" s="566"/>
      <c r="EU28" s="567"/>
      <c r="EV28" s="568"/>
      <c r="EW28" s="569"/>
      <c r="EX28" s="568"/>
      <c r="EY28" s="570"/>
      <c r="EZ28" s="571"/>
      <c r="FA28" s="566"/>
      <c r="FB28" s="566"/>
      <c r="FC28" s="566"/>
      <c r="FD28" s="567"/>
      <c r="FE28" s="568"/>
      <c r="FF28" s="569"/>
      <c r="FG28" s="568"/>
      <c r="FH28" s="570"/>
      <c r="FI28" s="571"/>
      <c r="FJ28" s="566"/>
      <c r="FK28" s="566"/>
      <c r="FL28" s="566"/>
      <c r="FM28" s="567"/>
      <c r="FN28" s="568"/>
      <c r="FO28" s="569"/>
      <c r="FP28" s="568"/>
      <c r="FQ28" s="570"/>
      <c r="FR28" s="571"/>
      <c r="FS28" s="566"/>
      <c r="FT28" s="566"/>
      <c r="FU28" s="566"/>
      <c r="FV28" s="567"/>
      <c r="FW28" s="568"/>
      <c r="FX28" s="569"/>
      <c r="FY28" s="568"/>
      <c r="FZ28" s="570"/>
      <c r="GA28" s="571"/>
      <c r="GB28" s="566"/>
      <c r="GC28" s="566"/>
      <c r="GD28" s="566"/>
      <c r="GE28" s="567"/>
      <c r="GF28" s="568"/>
      <c r="GG28" s="569"/>
      <c r="GH28" s="568"/>
      <c r="GI28" s="570"/>
      <c r="GJ28" s="571"/>
      <c r="GK28" s="566"/>
      <c r="GL28" s="566"/>
      <c r="GM28" s="566"/>
      <c r="GN28" s="567"/>
      <c r="GO28" s="568"/>
      <c r="GP28" s="569"/>
      <c r="GQ28" s="568"/>
      <c r="GR28" s="570"/>
      <c r="GS28" s="571"/>
      <c r="GT28" s="598"/>
      <c r="GU28" s="520">
        <v>15232</v>
      </c>
      <c r="GV28" s="522" t="s">
        <v>362</v>
      </c>
      <c r="GW28" s="522"/>
      <c r="GX28" s="104"/>
      <c r="GY28" s="105"/>
      <c r="GZ28" s="77"/>
      <c r="HA28" s="77"/>
    </row>
    <row r="29" spans="1:209" x14ac:dyDescent="0.25">
      <c r="A29"/>
      <c r="B29" s="77"/>
      <c r="C29" s="77"/>
      <c r="D29" s="35"/>
      <c r="E29" s="36"/>
      <c r="F29" s="37"/>
      <c r="G29" s="38"/>
      <c r="H29" s="39"/>
      <c r="I29" s="40"/>
      <c r="J29" s="58" t="s">
        <v>345</v>
      </c>
      <c r="K29" s="78" t="s">
        <v>347</v>
      </c>
      <c r="L29" s="106">
        <v>23810</v>
      </c>
      <c r="M29" s="80">
        <v>42484</v>
      </c>
      <c r="N29" s="373"/>
      <c r="O29" s="107">
        <v>29680</v>
      </c>
      <c r="P29" s="123">
        <f t="shared" si="1"/>
        <v>5870</v>
      </c>
      <c r="Q29" s="129">
        <v>23.5</v>
      </c>
      <c r="R29" s="129"/>
      <c r="S29" s="129"/>
      <c r="T29" s="39">
        <f>Q29*O29</f>
        <v>697480</v>
      </c>
      <c r="U29" s="370"/>
      <c r="V29" s="564"/>
      <c r="W29" s="597"/>
      <c r="X29" s="566"/>
      <c r="Y29" s="567"/>
      <c r="Z29" s="568"/>
      <c r="AA29" s="569"/>
      <c r="AB29" s="568"/>
      <c r="AC29" s="570"/>
      <c r="AD29" s="571"/>
      <c r="AE29" s="566"/>
      <c r="AF29" s="566"/>
      <c r="AG29" s="566"/>
      <c r="AH29" s="567"/>
      <c r="AI29" s="568"/>
      <c r="AJ29" s="569"/>
      <c r="AK29" s="568"/>
      <c r="AL29" s="570"/>
      <c r="AM29" s="571"/>
      <c r="AN29" s="566"/>
      <c r="AO29" s="566"/>
      <c r="AP29" s="566"/>
      <c r="AQ29" s="567"/>
      <c r="AR29" s="568"/>
      <c r="AS29" s="569"/>
      <c r="AT29" s="568"/>
      <c r="AU29" s="570"/>
      <c r="AV29" s="571"/>
      <c r="AW29" s="566"/>
      <c r="AX29" s="566"/>
      <c r="AY29" s="566"/>
      <c r="AZ29" s="567"/>
      <c r="BA29" s="568"/>
      <c r="BB29" s="569"/>
      <c r="BC29" s="568"/>
      <c r="BD29" s="570"/>
      <c r="BE29" s="571"/>
      <c r="BF29" s="566"/>
      <c r="BG29" s="566"/>
      <c r="BH29" s="566"/>
      <c r="BI29" s="567"/>
      <c r="BJ29" s="568"/>
      <c r="BK29" s="569"/>
      <c r="BL29" s="568"/>
      <c r="BM29" s="570"/>
      <c r="BN29" s="571"/>
      <c r="BO29" s="566"/>
      <c r="BP29" s="566"/>
      <c r="BQ29" s="566"/>
      <c r="BR29" s="567"/>
      <c r="BS29" s="568"/>
      <c r="BT29" s="569"/>
      <c r="BU29" s="568"/>
      <c r="BV29" s="570"/>
      <c r="BW29" s="571"/>
      <c r="BX29" s="566"/>
      <c r="BY29" s="566"/>
      <c r="BZ29" s="566"/>
      <c r="CA29" s="567"/>
      <c r="CB29" s="568"/>
      <c r="CC29" s="569"/>
      <c r="CD29" s="568"/>
      <c r="CE29" s="570"/>
      <c r="CF29" s="571"/>
      <c r="CG29" s="566"/>
      <c r="CH29" s="566"/>
      <c r="CI29" s="566"/>
      <c r="CJ29" s="567"/>
      <c r="CK29" s="568"/>
      <c r="CL29" s="569"/>
      <c r="CM29" s="568"/>
      <c r="CN29" s="570"/>
      <c r="CO29" s="571"/>
      <c r="CP29" s="566"/>
      <c r="CQ29" s="566"/>
      <c r="CR29" s="566"/>
      <c r="CS29" s="567"/>
      <c r="CT29" s="568"/>
      <c r="CU29" s="569"/>
      <c r="CV29" s="568"/>
      <c r="CW29" s="570"/>
      <c r="CX29" s="571"/>
      <c r="CY29" s="566"/>
      <c r="CZ29" s="566"/>
      <c r="DA29" s="566"/>
      <c r="DB29" s="567"/>
      <c r="DC29" s="568"/>
      <c r="DD29" s="569"/>
      <c r="DE29" s="568"/>
      <c r="DF29" s="570"/>
      <c r="DG29" s="571"/>
      <c r="DH29" s="566"/>
      <c r="DI29" s="566"/>
      <c r="DJ29" s="566"/>
      <c r="DK29" s="567"/>
      <c r="DL29" s="568"/>
      <c r="DM29" s="569"/>
      <c r="DN29" s="568"/>
      <c r="DO29" s="570"/>
      <c r="DP29" s="571"/>
      <c r="DQ29" s="566"/>
      <c r="DR29" s="566"/>
      <c r="DS29" s="566"/>
      <c r="DT29" s="567"/>
      <c r="DU29" s="568"/>
      <c r="DV29" s="569"/>
      <c r="DW29" s="568"/>
      <c r="DX29" s="570"/>
      <c r="DY29" s="571"/>
      <c r="DZ29" s="566"/>
      <c r="EA29" s="566"/>
      <c r="EB29" s="566"/>
      <c r="EC29" s="567"/>
      <c r="ED29" s="568"/>
      <c r="EE29" s="569"/>
      <c r="EF29" s="568"/>
      <c r="EG29" s="570"/>
      <c r="EH29" s="571"/>
      <c r="EI29" s="566"/>
      <c r="EJ29" s="566"/>
      <c r="EK29" s="566"/>
      <c r="EL29" s="567"/>
      <c r="EM29" s="568"/>
      <c r="EN29" s="569"/>
      <c r="EO29" s="568"/>
      <c r="EP29" s="570"/>
      <c r="EQ29" s="571"/>
      <c r="ER29" s="566"/>
      <c r="ES29" s="566"/>
      <c r="ET29" s="566"/>
      <c r="EU29" s="567"/>
      <c r="EV29" s="568"/>
      <c r="EW29" s="569"/>
      <c r="EX29" s="568"/>
      <c r="EY29" s="570"/>
      <c r="EZ29" s="571"/>
      <c r="FA29" s="566"/>
      <c r="FB29" s="566"/>
      <c r="FC29" s="566"/>
      <c r="FD29" s="567"/>
      <c r="FE29" s="568"/>
      <c r="FF29" s="569"/>
      <c r="FG29" s="568"/>
      <c r="FH29" s="570"/>
      <c r="FI29" s="571"/>
      <c r="FJ29" s="566"/>
      <c r="FK29" s="566"/>
      <c r="FL29" s="566"/>
      <c r="FM29" s="567"/>
      <c r="FN29" s="568"/>
      <c r="FO29" s="569"/>
      <c r="FP29" s="568"/>
      <c r="FQ29" s="570"/>
      <c r="FR29" s="571"/>
      <c r="FS29" s="566"/>
      <c r="FT29" s="566"/>
      <c r="FU29" s="566"/>
      <c r="FV29" s="567"/>
      <c r="FW29" s="568"/>
      <c r="FX29" s="569"/>
      <c r="FY29" s="568"/>
      <c r="FZ29" s="570"/>
      <c r="GA29" s="571"/>
      <c r="GB29" s="566"/>
      <c r="GC29" s="566"/>
      <c r="GD29" s="566"/>
      <c r="GE29" s="567"/>
      <c r="GF29" s="568"/>
      <c r="GG29" s="569"/>
      <c r="GH29" s="568"/>
      <c r="GI29" s="570"/>
      <c r="GJ29" s="571"/>
      <c r="GK29" s="566"/>
      <c r="GL29" s="566"/>
      <c r="GM29" s="566"/>
      <c r="GN29" s="567"/>
      <c r="GO29" s="568"/>
      <c r="GP29" s="569"/>
      <c r="GQ29" s="568"/>
      <c r="GR29" s="570"/>
      <c r="GS29" s="571"/>
      <c r="GT29" s="603"/>
      <c r="GU29" s="607"/>
      <c r="GV29" s="608"/>
      <c r="GW29" s="609"/>
      <c r="GX29" s="104"/>
      <c r="GY29" s="105"/>
      <c r="GZ29" s="77"/>
      <c r="HA29" s="77"/>
    </row>
    <row r="30" spans="1:209" x14ac:dyDescent="0.25">
      <c r="A30"/>
      <c r="B30" s="77"/>
      <c r="C30" s="77"/>
      <c r="D30" s="35"/>
      <c r="E30" s="36"/>
      <c r="F30" s="37"/>
      <c r="G30" s="38"/>
      <c r="H30" s="39"/>
      <c r="I30" s="40"/>
      <c r="J30" s="58" t="s">
        <v>44</v>
      </c>
      <c r="K30" s="78" t="s">
        <v>348</v>
      </c>
      <c r="L30" s="106"/>
      <c r="M30" s="80">
        <v>42484</v>
      </c>
      <c r="N30" s="381"/>
      <c r="O30" s="107">
        <v>815</v>
      </c>
      <c r="P30" s="123">
        <f>O30-L30</f>
        <v>815</v>
      </c>
      <c r="Q30" s="129">
        <v>23.5</v>
      </c>
      <c r="R30" s="129"/>
      <c r="S30" s="140"/>
      <c r="T30" s="39">
        <f>Q30*O30+S30+0</f>
        <v>19152.5</v>
      </c>
      <c r="U30" s="370"/>
      <c r="V30" s="564"/>
      <c r="W30" s="597"/>
      <c r="X30" s="566"/>
      <c r="Y30" s="567"/>
      <c r="Z30" s="568"/>
      <c r="AA30" s="569"/>
      <c r="AB30" s="568"/>
      <c r="AC30" s="570"/>
      <c r="AD30" s="571"/>
      <c r="AE30" s="566"/>
      <c r="AF30" s="566"/>
      <c r="AG30" s="566"/>
      <c r="AH30" s="567"/>
      <c r="AI30" s="568"/>
      <c r="AJ30" s="569"/>
      <c r="AK30" s="568"/>
      <c r="AL30" s="570"/>
      <c r="AM30" s="571"/>
      <c r="AN30" s="566"/>
      <c r="AO30" s="566"/>
      <c r="AP30" s="566"/>
      <c r="AQ30" s="567"/>
      <c r="AR30" s="568"/>
      <c r="AS30" s="569"/>
      <c r="AT30" s="568"/>
      <c r="AU30" s="570"/>
      <c r="AV30" s="571"/>
      <c r="AW30" s="566"/>
      <c r="AX30" s="566"/>
      <c r="AY30" s="566"/>
      <c r="AZ30" s="567"/>
      <c r="BA30" s="568"/>
      <c r="BB30" s="569"/>
      <c r="BC30" s="568"/>
      <c r="BD30" s="570"/>
      <c r="BE30" s="571"/>
      <c r="BF30" s="566"/>
      <c r="BG30" s="566"/>
      <c r="BH30" s="566"/>
      <c r="BI30" s="567"/>
      <c r="BJ30" s="568"/>
      <c r="BK30" s="569"/>
      <c r="BL30" s="568"/>
      <c r="BM30" s="570"/>
      <c r="BN30" s="571"/>
      <c r="BO30" s="566"/>
      <c r="BP30" s="566"/>
      <c r="BQ30" s="566"/>
      <c r="BR30" s="567"/>
      <c r="BS30" s="568"/>
      <c r="BT30" s="569"/>
      <c r="BU30" s="568"/>
      <c r="BV30" s="570"/>
      <c r="BW30" s="571"/>
      <c r="BX30" s="566"/>
      <c r="BY30" s="566"/>
      <c r="BZ30" s="566"/>
      <c r="CA30" s="567"/>
      <c r="CB30" s="568"/>
      <c r="CC30" s="569"/>
      <c r="CD30" s="568"/>
      <c r="CE30" s="570"/>
      <c r="CF30" s="571"/>
      <c r="CG30" s="566"/>
      <c r="CH30" s="566"/>
      <c r="CI30" s="566"/>
      <c r="CJ30" s="567"/>
      <c r="CK30" s="568"/>
      <c r="CL30" s="569"/>
      <c r="CM30" s="568"/>
      <c r="CN30" s="570"/>
      <c r="CO30" s="571"/>
      <c r="CP30" s="566"/>
      <c r="CQ30" s="566"/>
      <c r="CR30" s="566"/>
      <c r="CS30" s="567"/>
      <c r="CT30" s="568"/>
      <c r="CU30" s="569"/>
      <c r="CV30" s="568"/>
      <c r="CW30" s="570"/>
      <c r="CX30" s="571"/>
      <c r="CY30" s="566"/>
      <c r="CZ30" s="566"/>
      <c r="DA30" s="566"/>
      <c r="DB30" s="567"/>
      <c r="DC30" s="568"/>
      <c r="DD30" s="569"/>
      <c r="DE30" s="568"/>
      <c r="DF30" s="570"/>
      <c r="DG30" s="571"/>
      <c r="DH30" s="566"/>
      <c r="DI30" s="566"/>
      <c r="DJ30" s="566"/>
      <c r="DK30" s="567"/>
      <c r="DL30" s="568"/>
      <c r="DM30" s="569"/>
      <c r="DN30" s="568"/>
      <c r="DO30" s="570"/>
      <c r="DP30" s="571"/>
      <c r="DQ30" s="566"/>
      <c r="DR30" s="566"/>
      <c r="DS30" s="566"/>
      <c r="DT30" s="567"/>
      <c r="DU30" s="568"/>
      <c r="DV30" s="569"/>
      <c r="DW30" s="568"/>
      <c r="DX30" s="570"/>
      <c r="DY30" s="571"/>
      <c r="DZ30" s="566"/>
      <c r="EA30" s="566"/>
      <c r="EB30" s="566"/>
      <c r="EC30" s="567"/>
      <c r="ED30" s="568"/>
      <c r="EE30" s="569"/>
      <c r="EF30" s="568"/>
      <c r="EG30" s="570"/>
      <c r="EH30" s="571"/>
      <c r="EI30" s="566"/>
      <c r="EJ30" s="566"/>
      <c r="EK30" s="566"/>
      <c r="EL30" s="567"/>
      <c r="EM30" s="568"/>
      <c r="EN30" s="569"/>
      <c r="EO30" s="568"/>
      <c r="EP30" s="570"/>
      <c r="EQ30" s="571"/>
      <c r="ER30" s="566"/>
      <c r="ES30" s="566"/>
      <c r="ET30" s="566"/>
      <c r="EU30" s="567"/>
      <c r="EV30" s="568"/>
      <c r="EW30" s="569"/>
      <c r="EX30" s="568"/>
      <c r="EY30" s="570"/>
      <c r="EZ30" s="571"/>
      <c r="FA30" s="566"/>
      <c r="FB30" s="566"/>
      <c r="FC30" s="566"/>
      <c r="FD30" s="567"/>
      <c r="FE30" s="568"/>
      <c r="FF30" s="569"/>
      <c r="FG30" s="568"/>
      <c r="FH30" s="570"/>
      <c r="FI30" s="571"/>
      <c r="FJ30" s="566"/>
      <c r="FK30" s="566"/>
      <c r="FL30" s="566"/>
      <c r="FM30" s="567"/>
      <c r="FN30" s="568"/>
      <c r="FO30" s="569"/>
      <c r="FP30" s="568"/>
      <c r="FQ30" s="570"/>
      <c r="FR30" s="571"/>
      <c r="FS30" s="566"/>
      <c r="FT30" s="566"/>
      <c r="FU30" s="566"/>
      <c r="FV30" s="567"/>
      <c r="FW30" s="568"/>
      <c r="FX30" s="569"/>
      <c r="FY30" s="568"/>
      <c r="FZ30" s="570"/>
      <c r="GA30" s="571"/>
      <c r="GB30" s="566"/>
      <c r="GC30" s="566"/>
      <c r="GD30" s="566"/>
      <c r="GE30" s="567"/>
      <c r="GF30" s="568"/>
      <c r="GG30" s="569"/>
      <c r="GH30" s="568"/>
      <c r="GI30" s="570"/>
      <c r="GJ30" s="571"/>
      <c r="GK30" s="566"/>
      <c r="GL30" s="566"/>
      <c r="GM30" s="566"/>
      <c r="GN30" s="567"/>
      <c r="GO30" s="568"/>
      <c r="GP30" s="569"/>
      <c r="GQ30" s="568"/>
      <c r="GR30" s="570"/>
      <c r="GS30" s="571"/>
      <c r="GT30" s="598"/>
      <c r="GU30" s="607"/>
      <c r="GV30" s="609"/>
      <c r="GW30" s="609"/>
      <c r="GX30" s="104"/>
      <c r="GY30" s="105"/>
      <c r="GZ30" s="77"/>
      <c r="HA30" s="77"/>
    </row>
    <row r="31" spans="1:209" x14ac:dyDescent="0.25">
      <c r="A31"/>
      <c r="B31" s="77"/>
      <c r="C31" s="77"/>
      <c r="D31" s="35"/>
      <c r="E31" s="36"/>
      <c r="F31" s="37"/>
      <c r="G31" s="38"/>
      <c r="H31" s="39"/>
      <c r="I31" s="40"/>
      <c r="J31" s="58" t="s">
        <v>44</v>
      </c>
      <c r="K31" s="78" t="s">
        <v>50</v>
      </c>
      <c r="L31" s="106">
        <v>22630</v>
      </c>
      <c r="M31" s="80">
        <v>42485</v>
      </c>
      <c r="N31" s="373"/>
      <c r="O31" s="107">
        <v>28190</v>
      </c>
      <c r="P31" s="123">
        <f>O31-L31</f>
        <v>5560</v>
      </c>
      <c r="Q31" s="129">
        <v>23.5</v>
      </c>
      <c r="R31" s="129"/>
      <c r="S31" s="129"/>
      <c r="T31" s="39">
        <f>Q31*O31</f>
        <v>662465</v>
      </c>
      <c r="U31" s="370"/>
      <c r="V31" s="564"/>
      <c r="W31" s="597"/>
      <c r="X31" s="566"/>
      <c r="Y31" s="567"/>
      <c r="Z31" s="568"/>
      <c r="AA31" s="569"/>
      <c r="AB31" s="568"/>
      <c r="AC31" s="570"/>
      <c r="AD31" s="571"/>
      <c r="AE31" s="566"/>
      <c r="AF31" s="566"/>
      <c r="AG31" s="566"/>
      <c r="AH31" s="567"/>
      <c r="AI31" s="568"/>
      <c r="AJ31" s="569"/>
      <c r="AK31" s="568"/>
      <c r="AL31" s="570"/>
      <c r="AM31" s="571"/>
      <c r="AN31" s="566"/>
      <c r="AO31" s="566"/>
      <c r="AP31" s="566"/>
      <c r="AQ31" s="567"/>
      <c r="AR31" s="568"/>
      <c r="AS31" s="569"/>
      <c r="AT31" s="568"/>
      <c r="AU31" s="570"/>
      <c r="AV31" s="571"/>
      <c r="AW31" s="566"/>
      <c r="AX31" s="566"/>
      <c r="AY31" s="566"/>
      <c r="AZ31" s="567"/>
      <c r="BA31" s="568"/>
      <c r="BB31" s="569"/>
      <c r="BC31" s="568"/>
      <c r="BD31" s="570"/>
      <c r="BE31" s="571"/>
      <c r="BF31" s="566"/>
      <c r="BG31" s="566"/>
      <c r="BH31" s="566"/>
      <c r="BI31" s="567"/>
      <c r="BJ31" s="568"/>
      <c r="BK31" s="569"/>
      <c r="BL31" s="568"/>
      <c r="BM31" s="570"/>
      <c r="BN31" s="571"/>
      <c r="BO31" s="566"/>
      <c r="BP31" s="566"/>
      <c r="BQ31" s="566"/>
      <c r="BR31" s="567"/>
      <c r="BS31" s="568"/>
      <c r="BT31" s="569"/>
      <c r="BU31" s="568"/>
      <c r="BV31" s="570"/>
      <c r="BW31" s="571"/>
      <c r="BX31" s="566"/>
      <c r="BY31" s="566"/>
      <c r="BZ31" s="566"/>
      <c r="CA31" s="567"/>
      <c r="CB31" s="568"/>
      <c r="CC31" s="569"/>
      <c r="CD31" s="568"/>
      <c r="CE31" s="570"/>
      <c r="CF31" s="571"/>
      <c r="CG31" s="566"/>
      <c r="CH31" s="566"/>
      <c r="CI31" s="566"/>
      <c r="CJ31" s="567"/>
      <c r="CK31" s="568"/>
      <c r="CL31" s="569"/>
      <c r="CM31" s="568"/>
      <c r="CN31" s="570"/>
      <c r="CO31" s="571"/>
      <c r="CP31" s="566"/>
      <c r="CQ31" s="566"/>
      <c r="CR31" s="566"/>
      <c r="CS31" s="567"/>
      <c r="CT31" s="568"/>
      <c r="CU31" s="569"/>
      <c r="CV31" s="568"/>
      <c r="CW31" s="570"/>
      <c r="CX31" s="571"/>
      <c r="CY31" s="566"/>
      <c r="CZ31" s="566"/>
      <c r="DA31" s="566"/>
      <c r="DB31" s="567"/>
      <c r="DC31" s="568"/>
      <c r="DD31" s="569"/>
      <c r="DE31" s="568"/>
      <c r="DF31" s="570"/>
      <c r="DG31" s="571"/>
      <c r="DH31" s="566"/>
      <c r="DI31" s="566"/>
      <c r="DJ31" s="566"/>
      <c r="DK31" s="567"/>
      <c r="DL31" s="568"/>
      <c r="DM31" s="569"/>
      <c r="DN31" s="568"/>
      <c r="DO31" s="570"/>
      <c r="DP31" s="571"/>
      <c r="DQ31" s="566"/>
      <c r="DR31" s="566"/>
      <c r="DS31" s="566"/>
      <c r="DT31" s="567"/>
      <c r="DU31" s="568"/>
      <c r="DV31" s="569"/>
      <c r="DW31" s="568"/>
      <c r="DX31" s="570"/>
      <c r="DY31" s="571"/>
      <c r="DZ31" s="566"/>
      <c r="EA31" s="566"/>
      <c r="EB31" s="566"/>
      <c r="EC31" s="567"/>
      <c r="ED31" s="568"/>
      <c r="EE31" s="569"/>
      <c r="EF31" s="568"/>
      <c r="EG31" s="570"/>
      <c r="EH31" s="571"/>
      <c r="EI31" s="566"/>
      <c r="EJ31" s="566"/>
      <c r="EK31" s="566"/>
      <c r="EL31" s="567"/>
      <c r="EM31" s="568"/>
      <c r="EN31" s="569"/>
      <c r="EO31" s="568"/>
      <c r="EP31" s="570"/>
      <c r="EQ31" s="571"/>
      <c r="ER31" s="566"/>
      <c r="ES31" s="566"/>
      <c r="ET31" s="566"/>
      <c r="EU31" s="567"/>
      <c r="EV31" s="568"/>
      <c r="EW31" s="569"/>
      <c r="EX31" s="568"/>
      <c r="EY31" s="570"/>
      <c r="EZ31" s="571"/>
      <c r="FA31" s="566"/>
      <c r="FB31" s="566"/>
      <c r="FC31" s="566"/>
      <c r="FD31" s="567"/>
      <c r="FE31" s="568"/>
      <c r="FF31" s="569"/>
      <c r="FG31" s="568"/>
      <c r="FH31" s="570"/>
      <c r="FI31" s="571"/>
      <c r="FJ31" s="566"/>
      <c r="FK31" s="566"/>
      <c r="FL31" s="566"/>
      <c r="FM31" s="567"/>
      <c r="FN31" s="568"/>
      <c r="FO31" s="569"/>
      <c r="FP31" s="568"/>
      <c r="FQ31" s="570"/>
      <c r="FR31" s="571"/>
      <c r="FS31" s="566"/>
      <c r="FT31" s="566"/>
      <c r="FU31" s="566"/>
      <c r="FV31" s="567"/>
      <c r="FW31" s="568"/>
      <c r="FX31" s="569"/>
      <c r="FY31" s="568"/>
      <c r="FZ31" s="570"/>
      <c r="GA31" s="571"/>
      <c r="GB31" s="566"/>
      <c r="GC31" s="566"/>
      <c r="GD31" s="566"/>
      <c r="GE31" s="567"/>
      <c r="GF31" s="568"/>
      <c r="GG31" s="569"/>
      <c r="GH31" s="568"/>
      <c r="GI31" s="570"/>
      <c r="GJ31" s="571"/>
      <c r="GK31" s="566"/>
      <c r="GL31" s="566"/>
      <c r="GM31" s="566"/>
      <c r="GN31" s="567"/>
      <c r="GO31" s="568"/>
      <c r="GP31" s="569"/>
      <c r="GQ31" s="568"/>
      <c r="GR31" s="570"/>
      <c r="GS31" s="571"/>
      <c r="GT31" s="598"/>
      <c r="GU31" s="607"/>
      <c r="GV31" s="610"/>
      <c r="GW31" s="611"/>
      <c r="GX31" s="104"/>
      <c r="GY31" s="105"/>
      <c r="GZ31" s="77"/>
      <c r="HA31" s="77"/>
    </row>
    <row r="32" spans="1:209" x14ac:dyDescent="0.25">
      <c r="A32"/>
      <c r="B32" s="77"/>
      <c r="C32" s="77"/>
      <c r="D32" s="35"/>
      <c r="E32" s="36"/>
      <c r="F32" s="37"/>
      <c r="G32" s="38"/>
      <c r="H32" s="39"/>
      <c r="I32" s="40"/>
      <c r="J32" s="446" t="s">
        <v>119</v>
      </c>
      <c r="K32" s="78" t="s">
        <v>45</v>
      </c>
      <c r="L32" s="106">
        <v>24190</v>
      </c>
      <c r="M32" s="80">
        <v>42486</v>
      </c>
      <c r="N32" s="381"/>
      <c r="O32" s="107">
        <v>30100</v>
      </c>
      <c r="P32" s="123">
        <f>O32-L32</f>
        <v>5910</v>
      </c>
      <c r="Q32" s="129">
        <v>23.5</v>
      </c>
      <c r="R32" s="129"/>
      <c r="S32" s="129"/>
      <c r="T32" s="39">
        <f>Q32*O32</f>
        <v>707350</v>
      </c>
      <c r="U32" s="370"/>
      <c r="V32" s="564"/>
      <c r="W32" s="597"/>
      <c r="X32" s="566"/>
      <c r="Y32" s="567"/>
      <c r="Z32" s="568"/>
      <c r="AA32" s="569"/>
      <c r="AB32" s="568"/>
      <c r="AC32" s="570"/>
      <c r="AD32" s="571"/>
      <c r="AE32" s="566"/>
      <c r="AF32" s="566"/>
      <c r="AG32" s="566"/>
      <c r="AH32" s="567"/>
      <c r="AI32" s="568"/>
      <c r="AJ32" s="569"/>
      <c r="AK32" s="568"/>
      <c r="AL32" s="570"/>
      <c r="AM32" s="571"/>
      <c r="AN32" s="566"/>
      <c r="AO32" s="566"/>
      <c r="AP32" s="566"/>
      <c r="AQ32" s="567"/>
      <c r="AR32" s="568"/>
      <c r="AS32" s="569"/>
      <c r="AT32" s="568"/>
      <c r="AU32" s="570"/>
      <c r="AV32" s="571"/>
      <c r="AW32" s="566"/>
      <c r="AX32" s="566"/>
      <c r="AY32" s="566"/>
      <c r="AZ32" s="567"/>
      <c r="BA32" s="568"/>
      <c r="BB32" s="569"/>
      <c r="BC32" s="568"/>
      <c r="BD32" s="570"/>
      <c r="BE32" s="571"/>
      <c r="BF32" s="566"/>
      <c r="BG32" s="566"/>
      <c r="BH32" s="566"/>
      <c r="BI32" s="567"/>
      <c r="BJ32" s="568"/>
      <c r="BK32" s="569"/>
      <c r="BL32" s="568"/>
      <c r="BM32" s="570"/>
      <c r="BN32" s="571"/>
      <c r="BO32" s="566"/>
      <c r="BP32" s="566"/>
      <c r="BQ32" s="566"/>
      <c r="BR32" s="567"/>
      <c r="BS32" s="568"/>
      <c r="BT32" s="569"/>
      <c r="BU32" s="568"/>
      <c r="BV32" s="570"/>
      <c r="BW32" s="571"/>
      <c r="BX32" s="566"/>
      <c r="BY32" s="566"/>
      <c r="BZ32" s="566"/>
      <c r="CA32" s="567"/>
      <c r="CB32" s="568"/>
      <c r="CC32" s="569"/>
      <c r="CD32" s="568"/>
      <c r="CE32" s="570"/>
      <c r="CF32" s="571"/>
      <c r="CG32" s="566"/>
      <c r="CH32" s="566"/>
      <c r="CI32" s="566"/>
      <c r="CJ32" s="567"/>
      <c r="CK32" s="568"/>
      <c r="CL32" s="569"/>
      <c r="CM32" s="568"/>
      <c r="CN32" s="570"/>
      <c r="CO32" s="571"/>
      <c r="CP32" s="566"/>
      <c r="CQ32" s="566"/>
      <c r="CR32" s="566"/>
      <c r="CS32" s="567"/>
      <c r="CT32" s="568"/>
      <c r="CU32" s="569"/>
      <c r="CV32" s="568"/>
      <c r="CW32" s="570"/>
      <c r="CX32" s="571"/>
      <c r="CY32" s="566"/>
      <c r="CZ32" s="566"/>
      <c r="DA32" s="566"/>
      <c r="DB32" s="567"/>
      <c r="DC32" s="568"/>
      <c r="DD32" s="569"/>
      <c r="DE32" s="568"/>
      <c r="DF32" s="570"/>
      <c r="DG32" s="571"/>
      <c r="DH32" s="566"/>
      <c r="DI32" s="566"/>
      <c r="DJ32" s="566"/>
      <c r="DK32" s="567"/>
      <c r="DL32" s="568"/>
      <c r="DM32" s="569"/>
      <c r="DN32" s="568"/>
      <c r="DO32" s="570"/>
      <c r="DP32" s="571"/>
      <c r="DQ32" s="566"/>
      <c r="DR32" s="566"/>
      <c r="DS32" s="566"/>
      <c r="DT32" s="567"/>
      <c r="DU32" s="568"/>
      <c r="DV32" s="569"/>
      <c r="DW32" s="568"/>
      <c r="DX32" s="570"/>
      <c r="DY32" s="571"/>
      <c r="DZ32" s="566"/>
      <c r="EA32" s="566"/>
      <c r="EB32" s="566"/>
      <c r="EC32" s="567"/>
      <c r="ED32" s="568"/>
      <c r="EE32" s="569"/>
      <c r="EF32" s="568"/>
      <c r="EG32" s="570"/>
      <c r="EH32" s="571"/>
      <c r="EI32" s="566"/>
      <c r="EJ32" s="566"/>
      <c r="EK32" s="566"/>
      <c r="EL32" s="567"/>
      <c r="EM32" s="568"/>
      <c r="EN32" s="569"/>
      <c r="EO32" s="568"/>
      <c r="EP32" s="570"/>
      <c r="EQ32" s="571"/>
      <c r="ER32" s="566"/>
      <c r="ES32" s="566"/>
      <c r="ET32" s="566"/>
      <c r="EU32" s="567"/>
      <c r="EV32" s="568"/>
      <c r="EW32" s="569"/>
      <c r="EX32" s="568"/>
      <c r="EY32" s="570"/>
      <c r="EZ32" s="571"/>
      <c r="FA32" s="566"/>
      <c r="FB32" s="566"/>
      <c r="FC32" s="566"/>
      <c r="FD32" s="567"/>
      <c r="FE32" s="568"/>
      <c r="FF32" s="569"/>
      <c r="FG32" s="568"/>
      <c r="FH32" s="570"/>
      <c r="FI32" s="571"/>
      <c r="FJ32" s="566"/>
      <c r="FK32" s="566"/>
      <c r="FL32" s="566"/>
      <c r="FM32" s="567"/>
      <c r="FN32" s="568"/>
      <c r="FO32" s="569"/>
      <c r="FP32" s="568"/>
      <c r="FQ32" s="570"/>
      <c r="FR32" s="571"/>
      <c r="FS32" s="566"/>
      <c r="FT32" s="566"/>
      <c r="FU32" s="566"/>
      <c r="FV32" s="567"/>
      <c r="FW32" s="568"/>
      <c r="FX32" s="569"/>
      <c r="FY32" s="568"/>
      <c r="FZ32" s="570"/>
      <c r="GA32" s="571"/>
      <c r="GB32" s="566"/>
      <c r="GC32" s="566"/>
      <c r="GD32" s="566"/>
      <c r="GE32" s="567"/>
      <c r="GF32" s="568"/>
      <c r="GG32" s="569"/>
      <c r="GH32" s="568"/>
      <c r="GI32" s="570"/>
      <c r="GJ32" s="571"/>
      <c r="GK32" s="566"/>
      <c r="GL32" s="566"/>
      <c r="GM32" s="566"/>
      <c r="GN32" s="567"/>
      <c r="GO32" s="568"/>
      <c r="GP32" s="569"/>
      <c r="GQ32" s="568"/>
      <c r="GR32" s="570"/>
      <c r="GS32" s="571"/>
      <c r="GT32" s="604"/>
      <c r="GU32" s="607"/>
      <c r="GV32" s="612"/>
      <c r="GW32" s="609"/>
      <c r="GX32" s="104"/>
      <c r="GY32" s="105"/>
      <c r="GZ32" s="77"/>
      <c r="HA32" s="77"/>
    </row>
    <row r="33" spans="1:209" x14ac:dyDescent="0.25">
      <c r="A33"/>
      <c r="B33" s="77"/>
      <c r="C33" s="77"/>
      <c r="D33" s="35"/>
      <c r="E33" s="36"/>
      <c r="F33" s="37"/>
      <c r="G33" s="38"/>
      <c r="H33" s="39"/>
      <c r="I33" s="40"/>
      <c r="J33" s="446" t="s">
        <v>44</v>
      </c>
      <c r="K33" s="78" t="s">
        <v>45</v>
      </c>
      <c r="L33" s="106">
        <v>23050</v>
      </c>
      <c r="M33" s="80">
        <v>42487</v>
      </c>
      <c r="N33" s="373"/>
      <c r="O33" s="107">
        <v>28840</v>
      </c>
      <c r="P33" s="123">
        <f t="shared" si="1"/>
        <v>5790</v>
      </c>
      <c r="Q33" s="129">
        <v>23.5</v>
      </c>
      <c r="R33" s="129"/>
      <c r="S33" s="129"/>
      <c r="T33" s="39">
        <f t="shared" ref="T33:T34" si="3">Q33*O33</f>
        <v>677740</v>
      </c>
      <c r="U33" s="370"/>
      <c r="V33" s="564"/>
      <c r="W33" s="597"/>
      <c r="X33" s="566"/>
      <c r="Y33" s="567"/>
      <c r="Z33" s="568"/>
      <c r="AA33" s="569"/>
      <c r="AB33" s="568"/>
      <c r="AC33" s="570"/>
      <c r="AD33" s="571"/>
      <c r="AE33" s="566"/>
      <c r="AF33" s="566"/>
      <c r="AG33" s="566"/>
      <c r="AH33" s="567"/>
      <c r="AI33" s="568"/>
      <c r="AJ33" s="569"/>
      <c r="AK33" s="568"/>
      <c r="AL33" s="570"/>
      <c r="AM33" s="571"/>
      <c r="AN33" s="566"/>
      <c r="AO33" s="566"/>
      <c r="AP33" s="566"/>
      <c r="AQ33" s="567"/>
      <c r="AR33" s="568"/>
      <c r="AS33" s="569"/>
      <c r="AT33" s="568"/>
      <c r="AU33" s="570"/>
      <c r="AV33" s="571"/>
      <c r="AW33" s="566"/>
      <c r="AX33" s="566"/>
      <c r="AY33" s="566"/>
      <c r="AZ33" s="567"/>
      <c r="BA33" s="568"/>
      <c r="BB33" s="569"/>
      <c r="BC33" s="568"/>
      <c r="BD33" s="570"/>
      <c r="BE33" s="571"/>
      <c r="BF33" s="566"/>
      <c r="BG33" s="566"/>
      <c r="BH33" s="566"/>
      <c r="BI33" s="567"/>
      <c r="BJ33" s="568"/>
      <c r="BK33" s="569"/>
      <c r="BL33" s="568"/>
      <c r="BM33" s="570"/>
      <c r="BN33" s="571"/>
      <c r="BO33" s="566"/>
      <c r="BP33" s="566"/>
      <c r="BQ33" s="566"/>
      <c r="BR33" s="567"/>
      <c r="BS33" s="568"/>
      <c r="BT33" s="569"/>
      <c r="BU33" s="568"/>
      <c r="BV33" s="570"/>
      <c r="BW33" s="571"/>
      <c r="BX33" s="566"/>
      <c r="BY33" s="566"/>
      <c r="BZ33" s="566"/>
      <c r="CA33" s="567"/>
      <c r="CB33" s="568"/>
      <c r="CC33" s="569"/>
      <c r="CD33" s="568"/>
      <c r="CE33" s="570"/>
      <c r="CF33" s="571"/>
      <c r="CG33" s="566"/>
      <c r="CH33" s="566"/>
      <c r="CI33" s="566"/>
      <c r="CJ33" s="567"/>
      <c r="CK33" s="568"/>
      <c r="CL33" s="569"/>
      <c r="CM33" s="568"/>
      <c r="CN33" s="570"/>
      <c r="CO33" s="571"/>
      <c r="CP33" s="566"/>
      <c r="CQ33" s="566"/>
      <c r="CR33" s="566"/>
      <c r="CS33" s="567"/>
      <c r="CT33" s="568"/>
      <c r="CU33" s="569"/>
      <c r="CV33" s="568"/>
      <c r="CW33" s="570"/>
      <c r="CX33" s="571"/>
      <c r="CY33" s="566"/>
      <c r="CZ33" s="566"/>
      <c r="DA33" s="566"/>
      <c r="DB33" s="567"/>
      <c r="DC33" s="568"/>
      <c r="DD33" s="569"/>
      <c r="DE33" s="568"/>
      <c r="DF33" s="570"/>
      <c r="DG33" s="571"/>
      <c r="DH33" s="566"/>
      <c r="DI33" s="566"/>
      <c r="DJ33" s="566"/>
      <c r="DK33" s="567"/>
      <c r="DL33" s="568"/>
      <c r="DM33" s="569"/>
      <c r="DN33" s="568"/>
      <c r="DO33" s="570"/>
      <c r="DP33" s="571"/>
      <c r="DQ33" s="566"/>
      <c r="DR33" s="566"/>
      <c r="DS33" s="566"/>
      <c r="DT33" s="567"/>
      <c r="DU33" s="568"/>
      <c r="DV33" s="569"/>
      <c r="DW33" s="568"/>
      <c r="DX33" s="570"/>
      <c r="DY33" s="571"/>
      <c r="DZ33" s="566"/>
      <c r="EA33" s="566"/>
      <c r="EB33" s="566"/>
      <c r="EC33" s="567"/>
      <c r="ED33" s="568"/>
      <c r="EE33" s="569"/>
      <c r="EF33" s="568"/>
      <c r="EG33" s="570"/>
      <c r="EH33" s="571"/>
      <c r="EI33" s="566"/>
      <c r="EJ33" s="566"/>
      <c r="EK33" s="566"/>
      <c r="EL33" s="567"/>
      <c r="EM33" s="568"/>
      <c r="EN33" s="569"/>
      <c r="EO33" s="568"/>
      <c r="EP33" s="570"/>
      <c r="EQ33" s="571"/>
      <c r="ER33" s="566"/>
      <c r="ES33" s="566"/>
      <c r="ET33" s="566"/>
      <c r="EU33" s="567"/>
      <c r="EV33" s="568"/>
      <c r="EW33" s="569"/>
      <c r="EX33" s="568"/>
      <c r="EY33" s="570"/>
      <c r="EZ33" s="571"/>
      <c r="FA33" s="566"/>
      <c r="FB33" s="566"/>
      <c r="FC33" s="566"/>
      <c r="FD33" s="567"/>
      <c r="FE33" s="568"/>
      <c r="FF33" s="569"/>
      <c r="FG33" s="568"/>
      <c r="FH33" s="570"/>
      <c r="FI33" s="571"/>
      <c r="FJ33" s="566"/>
      <c r="FK33" s="566"/>
      <c r="FL33" s="566"/>
      <c r="FM33" s="567"/>
      <c r="FN33" s="568"/>
      <c r="FO33" s="569"/>
      <c r="FP33" s="568"/>
      <c r="FQ33" s="570"/>
      <c r="FR33" s="571"/>
      <c r="FS33" s="566"/>
      <c r="FT33" s="566"/>
      <c r="FU33" s="566"/>
      <c r="FV33" s="567"/>
      <c r="FW33" s="568"/>
      <c r="FX33" s="569"/>
      <c r="FY33" s="568"/>
      <c r="FZ33" s="570"/>
      <c r="GA33" s="571"/>
      <c r="GB33" s="566"/>
      <c r="GC33" s="566"/>
      <c r="GD33" s="566"/>
      <c r="GE33" s="567"/>
      <c r="GF33" s="568"/>
      <c r="GG33" s="569"/>
      <c r="GH33" s="568"/>
      <c r="GI33" s="570"/>
      <c r="GJ33" s="571"/>
      <c r="GK33" s="566"/>
      <c r="GL33" s="566"/>
      <c r="GM33" s="566"/>
      <c r="GN33" s="567"/>
      <c r="GO33" s="568"/>
      <c r="GP33" s="569"/>
      <c r="GQ33" s="568"/>
      <c r="GR33" s="570"/>
      <c r="GS33" s="571"/>
      <c r="GT33" s="604"/>
      <c r="GU33" s="607"/>
      <c r="GV33" s="708"/>
      <c r="GW33" s="709"/>
      <c r="GX33" s="104"/>
      <c r="GY33" s="105"/>
      <c r="GZ33" s="77"/>
      <c r="HA33" s="77"/>
    </row>
    <row r="34" spans="1:209" x14ac:dyDescent="0.25">
      <c r="A34"/>
      <c r="B34" s="77"/>
      <c r="C34" s="77"/>
      <c r="D34" s="35"/>
      <c r="E34" s="36"/>
      <c r="F34" s="37"/>
      <c r="G34" s="38"/>
      <c r="H34" s="39"/>
      <c r="I34" s="40"/>
      <c r="J34" s="58" t="s">
        <v>119</v>
      </c>
      <c r="K34" s="78" t="s">
        <v>110</v>
      </c>
      <c r="L34" s="106">
        <v>11070</v>
      </c>
      <c r="M34" s="80">
        <v>42488</v>
      </c>
      <c r="N34" s="442"/>
      <c r="O34" s="107">
        <v>15140</v>
      </c>
      <c r="P34" s="123">
        <f t="shared" si="1"/>
        <v>4070</v>
      </c>
      <c r="Q34" s="129">
        <v>23.5</v>
      </c>
      <c r="R34" s="129"/>
      <c r="S34" s="129"/>
      <c r="T34" s="39">
        <f t="shared" si="3"/>
        <v>355790</v>
      </c>
      <c r="U34" s="370"/>
      <c r="V34" s="605"/>
      <c r="W34" s="597"/>
      <c r="X34" s="566"/>
      <c r="Y34" s="567"/>
      <c r="Z34" s="568"/>
      <c r="AA34" s="569"/>
      <c r="AB34" s="568"/>
      <c r="AC34" s="570"/>
      <c r="AD34" s="571"/>
      <c r="AE34" s="566"/>
      <c r="AF34" s="566"/>
      <c r="AG34" s="566"/>
      <c r="AH34" s="567"/>
      <c r="AI34" s="568"/>
      <c r="AJ34" s="569"/>
      <c r="AK34" s="568"/>
      <c r="AL34" s="570"/>
      <c r="AM34" s="571"/>
      <c r="AN34" s="566"/>
      <c r="AO34" s="566"/>
      <c r="AP34" s="566"/>
      <c r="AQ34" s="567"/>
      <c r="AR34" s="568"/>
      <c r="AS34" s="569"/>
      <c r="AT34" s="568"/>
      <c r="AU34" s="570"/>
      <c r="AV34" s="571"/>
      <c r="AW34" s="566"/>
      <c r="AX34" s="566"/>
      <c r="AY34" s="566"/>
      <c r="AZ34" s="567"/>
      <c r="BA34" s="568"/>
      <c r="BB34" s="569"/>
      <c r="BC34" s="568"/>
      <c r="BD34" s="570"/>
      <c r="BE34" s="571"/>
      <c r="BF34" s="566"/>
      <c r="BG34" s="566"/>
      <c r="BH34" s="566"/>
      <c r="BI34" s="567"/>
      <c r="BJ34" s="568"/>
      <c r="BK34" s="569"/>
      <c r="BL34" s="568"/>
      <c r="BM34" s="570"/>
      <c r="BN34" s="571"/>
      <c r="BO34" s="566"/>
      <c r="BP34" s="566"/>
      <c r="BQ34" s="566"/>
      <c r="BR34" s="567"/>
      <c r="BS34" s="568"/>
      <c r="BT34" s="569"/>
      <c r="BU34" s="568"/>
      <c r="BV34" s="570"/>
      <c r="BW34" s="571"/>
      <c r="BX34" s="566"/>
      <c r="BY34" s="566"/>
      <c r="BZ34" s="566"/>
      <c r="CA34" s="567"/>
      <c r="CB34" s="568"/>
      <c r="CC34" s="569"/>
      <c r="CD34" s="568"/>
      <c r="CE34" s="570"/>
      <c r="CF34" s="571"/>
      <c r="CG34" s="566"/>
      <c r="CH34" s="566"/>
      <c r="CI34" s="566"/>
      <c r="CJ34" s="567"/>
      <c r="CK34" s="568"/>
      <c r="CL34" s="569"/>
      <c r="CM34" s="568"/>
      <c r="CN34" s="570"/>
      <c r="CO34" s="571"/>
      <c r="CP34" s="566"/>
      <c r="CQ34" s="566"/>
      <c r="CR34" s="566"/>
      <c r="CS34" s="567"/>
      <c r="CT34" s="568"/>
      <c r="CU34" s="569"/>
      <c r="CV34" s="568"/>
      <c r="CW34" s="570"/>
      <c r="CX34" s="571"/>
      <c r="CY34" s="566"/>
      <c r="CZ34" s="566"/>
      <c r="DA34" s="566"/>
      <c r="DB34" s="567"/>
      <c r="DC34" s="568"/>
      <c r="DD34" s="569"/>
      <c r="DE34" s="568"/>
      <c r="DF34" s="570"/>
      <c r="DG34" s="571"/>
      <c r="DH34" s="566"/>
      <c r="DI34" s="566"/>
      <c r="DJ34" s="566"/>
      <c r="DK34" s="567"/>
      <c r="DL34" s="568"/>
      <c r="DM34" s="569"/>
      <c r="DN34" s="568"/>
      <c r="DO34" s="570"/>
      <c r="DP34" s="571"/>
      <c r="DQ34" s="566"/>
      <c r="DR34" s="566"/>
      <c r="DS34" s="566"/>
      <c r="DT34" s="567"/>
      <c r="DU34" s="568"/>
      <c r="DV34" s="569"/>
      <c r="DW34" s="568"/>
      <c r="DX34" s="570"/>
      <c r="DY34" s="571"/>
      <c r="DZ34" s="566"/>
      <c r="EA34" s="566"/>
      <c r="EB34" s="566"/>
      <c r="EC34" s="567"/>
      <c r="ED34" s="568"/>
      <c r="EE34" s="569"/>
      <c r="EF34" s="568"/>
      <c r="EG34" s="570"/>
      <c r="EH34" s="571"/>
      <c r="EI34" s="566"/>
      <c r="EJ34" s="566"/>
      <c r="EK34" s="566"/>
      <c r="EL34" s="567"/>
      <c r="EM34" s="568"/>
      <c r="EN34" s="569"/>
      <c r="EO34" s="568"/>
      <c r="EP34" s="570"/>
      <c r="EQ34" s="571"/>
      <c r="ER34" s="566"/>
      <c r="ES34" s="566"/>
      <c r="ET34" s="566"/>
      <c r="EU34" s="567"/>
      <c r="EV34" s="568"/>
      <c r="EW34" s="569"/>
      <c r="EX34" s="568"/>
      <c r="EY34" s="570"/>
      <c r="EZ34" s="571"/>
      <c r="FA34" s="566"/>
      <c r="FB34" s="566"/>
      <c r="FC34" s="566"/>
      <c r="FD34" s="567"/>
      <c r="FE34" s="568"/>
      <c r="FF34" s="569"/>
      <c r="FG34" s="568"/>
      <c r="FH34" s="570"/>
      <c r="FI34" s="571"/>
      <c r="FJ34" s="566"/>
      <c r="FK34" s="566"/>
      <c r="FL34" s="566"/>
      <c r="FM34" s="567"/>
      <c r="FN34" s="568"/>
      <c r="FO34" s="569"/>
      <c r="FP34" s="568"/>
      <c r="FQ34" s="570"/>
      <c r="FR34" s="571"/>
      <c r="FS34" s="566"/>
      <c r="FT34" s="566"/>
      <c r="FU34" s="566"/>
      <c r="FV34" s="567"/>
      <c r="FW34" s="568"/>
      <c r="FX34" s="569"/>
      <c r="FY34" s="568"/>
      <c r="FZ34" s="570"/>
      <c r="GA34" s="571"/>
      <c r="GB34" s="566"/>
      <c r="GC34" s="566"/>
      <c r="GD34" s="566"/>
      <c r="GE34" s="567"/>
      <c r="GF34" s="568"/>
      <c r="GG34" s="569"/>
      <c r="GH34" s="568"/>
      <c r="GI34" s="570"/>
      <c r="GJ34" s="571"/>
      <c r="GK34" s="566"/>
      <c r="GL34" s="566"/>
      <c r="GM34" s="566"/>
      <c r="GN34" s="567"/>
      <c r="GO34" s="568"/>
      <c r="GP34" s="569"/>
      <c r="GQ34" s="568"/>
      <c r="GR34" s="570"/>
      <c r="GS34" s="571"/>
      <c r="GT34" s="600"/>
      <c r="GU34" s="607"/>
      <c r="GV34" s="608"/>
      <c r="GW34" s="609"/>
      <c r="GX34" s="104"/>
      <c r="GY34" s="105"/>
      <c r="GZ34" s="77"/>
      <c r="HA34" s="77"/>
    </row>
    <row r="35" spans="1:209" x14ac:dyDescent="0.25">
      <c r="A35"/>
      <c r="B35" s="77"/>
      <c r="C35" s="77"/>
      <c r="D35" s="35"/>
      <c r="E35" s="36"/>
      <c r="F35" s="37"/>
      <c r="G35" s="38"/>
      <c r="H35" s="39"/>
      <c r="I35" s="40"/>
      <c r="J35" s="58" t="s">
        <v>44</v>
      </c>
      <c r="K35" s="78" t="s">
        <v>43</v>
      </c>
      <c r="L35" s="106">
        <v>22610</v>
      </c>
      <c r="M35" s="80">
        <v>42488</v>
      </c>
      <c r="N35" s="381"/>
      <c r="O35" s="107">
        <v>27390</v>
      </c>
      <c r="P35" s="123">
        <f t="shared" si="1"/>
        <v>4780</v>
      </c>
      <c r="Q35" s="129">
        <v>23.5</v>
      </c>
      <c r="R35" s="129"/>
      <c r="S35" s="129"/>
      <c r="T35" s="39">
        <f>Q35*O35</f>
        <v>643665</v>
      </c>
      <c r="U35" s="370"/>
      <c r="V35" s="564"/>
      <c r="W35" s="597"/>
      <c r="X35" s="566"/>
      <c r="Y35" s="567"/>
      <c r="Z35" s="568"/>
      <c r="AA35" s="569"/>
      <c r="AB35" s="568"/>
      <c r="AC35" s="570"/>
      <c r="AD35" s="571"/>
      <c r="AE35" s="566"/>
      <c r="AF35" s="566"/>
      <c r="AG35" s="566"/>
      <c r="AH35" s="567"/>
      <c r="AI35" s="568"/>
      <c r="AJ35" s="569"/>
      <c r="AK35" s="568"/>
      <c r="AL35" s="570"/>
      <c r="AM35" s="571"/>
      <c r="AN35" s="566"/>
      <c r="AO35" s="566"/>
      <c r="AP35" s="566"/>
      <c r="AQ35" s="567"/>
      <c r="AR35" s="568"/>
      <c r="AS35" s="569"/>
      <c r="AT35" s="568"/>
      <c r="AU35" s="570"/>
      <c r="AV35" s="571"/>
      <c r="AW35" s="566"/>
      <c r="AX35" s="566"/>
      <c r="AY35" s="566"/>
      <c r="AZ35" s="567"/>
      <c r="BA35" s="568"/>
      <c r="BB35" s="569"/>
      <c r="BC35" s="568"/>
      <c r="BD35" s="570"/>
      <c r="BE35" s="571"/>
      <c r="BF35" s="566"/>
      <c r="BG35" s="566"/>
      <c r="BH35" s="566"/>
      <c r="BI35" s="567"/>
      <c r="BJ35" s="568"/>
      <c r="BK35" s="569"/>
      <c r="BL35" s="568"/>
      <c r="BM35" s="570"/>
      <c r="BN35" s="571"/>
      <c r="BO35" s="566"/>
      <c r="BP35" s="566"/>
      <c r="BQ35" s="566"/>
      <c r="BR35" s="567"/>
      <c r="BS35" s="568"/>
      <c r="BT35" s="569"/>
      <c r="BU35" s="568"/>
      <c r="BV35" s="570"/>
      <c r="BW35" s="571"/>
      <c r="BX35" s="566"/>
      <c r="BY35" s="566"/>
      <c r="BZ35" s="566"/>
      <c r="CA35" s="567"/>
      <c r="CB35" s="568"/>
      <c r="CC35" s="569"/>
      <c r="CD35" s="568"/>
      <c r="CE35" s="570"/>
      <c r="CF35" s="571"/>
      <c r="CG35" s="566"/>
      <c r="CH35" s="566"/>
      <c r="CI35" s="566"/>
      <c r="CJ35" s="567"/>
      <c r="CK35" s="568"/>
      <c r="CL35" s="569"/>
      <c r="CM35" s="568"/>
      <c r="CN35" s="570"/>
      <c r="CO35" s="571"/>
      <c r="CP35" s="566"/>
      <c r="CQ35" s="566"/>
      <c r="CR35" s="566"/>
      <c r="CS35" s="567"/>
      <c r="CT35" s="568"/>
      <c r="CU35" s="569"/>
      <c r="CV35" s="568"/>
      <c r="CW35" s="570"/>
      <c r="CX35" s="571"/>
      <c r="CY35" s="566"/>
      <c r="CZ35" s="566"/>
      <c r="DA35" s="566"/>
      <c r="DB35" s="567"/>
      <c r="DC35" s="568"/>
      <c r="DD35" s="569"/>
      <c r="DE35" s="568"/>
      <c r="DF35" s="570"/>
      <c r="DG35" s="571"/>
      <c r="DH35" s="566"/>
      <c r="DI35" s="566"/>
      <c r="DJ35" s="566"/>
      <c r="DK35" s="567"/>
      <c r="DL35" s="568"/>
      <c r="DM35" s="569"/>
      <c r="DN35" s="568"/>
      <c r="DO35" s="570"/>
      <c r="DP35" s="571"/>
      <c r="DQ35" s="566"/>
      <c r="DR35" s="566"/>
      <c r="DS35" s="566"/>
      <c r="DT35" s="567"/>
      <c r="DU35" s="568"/>
      <c r="DV35" s="569"/>
      <c r="DW35" s="568"/>
      <c r="DX35" s="570"/>
      <c r="DY35" s="571"/>
      <c r="DZ35" s="566"/>
      <c r="EA35" s="566"/>
      <c r="EB35" s="566"/>
      <c r="EC35" s="567"/>
      <c r="ED35" s="568"/>
      <c r="EE35" s="569"/>
      <c r="EF35" s="568"/>
      <c r="EG35" s="570"/>
      <c r="EH35" s="571"/>
      <c r="EI35" s="566"/>
      <c r="EJ35" s="566"/>
      <c r="EK35" s="566"/>
      <c r="EL35" s="567"/>
      <c r="EM35" s="568"/>
      <c r="EN35" s="569"/>
      <c r="EO35" s="568"/>
      <c r="EP35" s="570"/>
      <c r="EQ35" s="571"/>
      <c r="ER35" s="566"/>
      <c r="ES35" s="566"/>
      <c r="ET35" s="566"/>
      <c r="EU35" s="567"/>
      <c r="EV35" s="568"/>
      <c r="EW35" s="569"/>
      <c r="EX35" s="568"/>
      <c r="EY35" s="570"/>
      <c r="EZ35" s="571"/>
      <c r="FA35" s="566"/>
      <c r="FB35" s="566"/>
      <c r="FC35" s="566"/>
      <c r="FD35" s="567"/>
      <c r="FE35" s="568"/>
      <c r="FF35" s="569"/>
      <c r="FG35" s="568"/>
      <c r="FH35" s="570"/>
      <c r="FI35" s="571"/>
      <c r="FJ35" s="566"/>
      <c r="FK35" s="566"/>
      <c r="FL35" s="566"/>
      <c r="FM35" s="567"/>
      <c r="FN35" s="568"/>
      <c r="FO35" s="569"/>
      <c r="FP35" s="568"/>
      <c r="FQ35" s="570"/>
      <c r="FR35" s="571"/>
      <c r="FS35" s="566"/>
      <c r="FT35" s="566"/>
      <c r="FU35" s="566"/>
      <c r="FV35" s="567"/>
      <c r="FW35" s="568"/>
      <c r="FX35" s="569"/>
      <c r="FY35" s="568"/>
      <c r="FZ35" s="570"/>
      <c r="GA35" s="571"/>
      <c r="GB35" s="566"/>
      <c r="GC35" s="566"/>
      <c r="GD35" s="566"/>
      <c r="GE35" s="567"/>
      <c r="GF35" s="568"/>
      <c r="GG35" s="569"/>
      <c r="GH35" s="568"/>
      <c r="GI35" s="570"/>
      <c r="GJ35" s="571"/>
      <c r="GK35" s="566"/>
      <c r="GL35" s="566"/>
      <c r="GM35" s="566"/>
      <c r="GN35" s="567"/>
      <c r="GO35" s="568"/>
      <c r="GP35" s="569"/>
      <c r="GQ35" s="568"/>
      <c r="GR35" s="570"/>
      <c r="GS35" s="571"/>
      <c r="GT35" s="603"/>
      <c r="GU35" s="607"/>
      <c r="GV35" s="608"/>
      <c r="GW35" s="609"/>
      <c r="GX35" s="104"/>
      <c r="GY35" s="105"/>
      <c r="GZ35" s="77"/>
      <c r="HA35" s="77"/>
    </row>
    <row r="36" spans="1:209" x14ac:dyDescent="0.25">
      <c r="A36"/>
      <c r="B36" s="77"/>
      <c r="C36" s="77"/>
      <c r="D36" s="35"/>
      <c r="E36" s="36"/>
      <c r="F36" s="37"/>
      <c r="G36" s="38"/>
      <c r="H36" s="39"/>
      <c r="I36" s="40"/>
      <c r="J36" s="58" t="s">
        <v>370</v>
      </c>
      <c r="K36" s="78" t="s">
        <v>371</v>
      </c>
      <c r="L36" s="106">
        <v>27390</v>
      </c>
      <c r="M36" s="80">
        <v>42489</v>
      </c>
      <c r="N36" s="373"/>
      <c r="O36" s="107">
        <v>33010</v>
      </c>
      <c r="P36" s="123">
        <f t="shared" si="1"/>
        <v>5620</v>
      </c>
      <c r="Q36" s="129">
        <v>23.5</v>
      </c>
      <c r="R36" s="129"/>
      <c r="S36" s="129"/>
      <c r="T36" s="39">
        <f>Q36*O36</f>
        <v>775735</v>
      </c>
      <c r="U36" s="370"/>
      <c r="V36" s="564"/>
      <c r="W36" s="597"/>
      <c r="X36" s="566"/>
      <c r="Y36" s="567"/>
      <c r="Z36" s="568"/>
      <c r="AA36" s="569"/>
      <c r="AB36" s="568"/>
      <c r="AC36" s="570"/>
      <c r="AD36" s="571"/>
      <c r="AE36" s="566"/>
      <c r="AF36" s="566"/>
      <c r="AG36" s="566"/>
      <c r="AH36" s="567"/>
      <c r="AI36" s="568"/>
      <c r="AJ36" s="569"/>
      <c r="AK36" s="568"/>
      <c r="AL36" s="570"/>
      <c r="AM36" s="571"/>
      <c r="AN36" s="566"/>
      <c r="AO36" s="566"/>
      <c r="AP36" s="566"/>
      <c r="AQ36" s="567"/>
      <c r="AR36" s="568"/>
      <c r="AS36" s="569"/>
      <c r="AT36" s="568"/>
      <c r="AU36" s="570"/>
      <c r="AV36" s="571"/>
      <c r="AW36" s="566"/>
      <c r="AX36" s="566"/>
      <c r="AY36" s="566"/>
      <c r="AZ36" s="567"/>
      <c r="BA36" s="568"/>
      <c r="BB36" s="569"/>
      <c r="BC36" s="568"/>
      <c r="BD36" s="570"/>
      <c r="BE36" s="571"/>
      <c r="BF36" s="566"/>
      <c r="BG36" s="566"/>
      <c r="BH36" s="566"/>
      <c r="BI36" s="567"/>
      <c r="BJ36" s="568"/>
      <c r="BK36" s="569"/>
      <c r="BL36" s="568"/>
      <c r="BM36" s="570"/>
      <c r="BN36" s="571"/>
      <c r="BO36" s="566"/>
      <c r="BP36" s="566"/>
      <c r="BQ36" s="566"/>
      <c r="BR36" s="567"/>
      <c r="BS36" s="568"/>
      <c r="BT36" s="569"/>
      <c r="BU36" s="568"/>
      <c r="BV36" s="570"/>
      <c r="BW36" s="571"/>
      <c r="BX36" s="566"/>
      <c r="BY36" s="566"/>
      <c r="BZ36" s="566"/>
      <c r="CA36" s="567"/>
      <c r="CB36" s="568"/>
      <c r="CC36" s="569"/>
      <c r="CD36" s="568"/>
      <c r="CE36" s="570"/>
      <c r="CF36" s="571"/>
      <c r="CG36" s="566"/>
      <c r="CH36" s="566"/>
      <c r="CI36" s="566"/>
      <c r="CJ36" s="567"/>
      <c r="CK36" s="568"/>
      <c r="CL36" s="569"/>
      <c r="CM36" s="568"/>
      <c r="CN36" s="570"/>
      <c r="CO36" s="571"/>
      <c r="CP36" s="566"/>
      <c r="CQ36" s="566"/>
      <c r="CR36" s="566"/>
      <c r="CS36" s="567"/>
      <c r="CT36" s="568"/>
      <c r="CU36" s="569"/>
      <c r="CV36" s="568"/>
      <c r="CW36" s="570"/>
      <c r="CX36" s="571"/>
      <c r="CY36" s="566"/>
      <c r="CZ36" s="566"/>
      <c r="DA36" s="566"/>
      <c r="DB36" s="567"/>
      <c r="DC36" s="568"/>
      <c r="DD36" s="569"/>
      <c r="DE36" s="568"/>
      <c r="DF36" s="570"/>
      <c r="DG36" s="571"/>
      <c r="DH36" s="566"/>
      <c r="DI36" s="566"/>
      <c r="DJ36" s="566"/>
      <c r="DK36" s="567"/>
      <c r="DL36" s="568"/>
      <c r="DM36" s="569"/>
      <c r="DN36" s="568"/>
      <c r="DO36" s="570"/>
      <c r="DP36" s="571"/>
      <c r="DQ36" s="566"/>
      <c r="DR36" s="566"/>
      <c r="DS36" s="566"/>
      <c r="DT36" s="567"/>
      <c r="DU36" s="568"/>
      <c r="DV36" s="569"/>
      <c r="DW36" s="568"/>
      <c r="DX36" s="570"/>
      <c r="DY36" s="571"/>
      <c r="DZ36" s="566"/>
      <c r="EA36" s="566"/>
      <c r="EB36" s="566"/>
      <c r="EC36" s="567"/>
      <c r="ED36" s="568"/>
      <c r="EE36" s="569"/>
      <c r="EF36" s="568"/>
      <c r="EG36" s="570"/>
      <c r="EH36" s="571"/>
      <c r="EI36" s="566"/>
      <c r="EJ36" s="566"/>
      <c r="EK36" s="566"/>
      <c r="EL36" s="567"/>
      <c r="EM36" s="568"/>
      <c r="EN36" s="569"/>
      <c r="EO36" s="568"/>
      <c r="EP36" s="570"/>
      <c r="EQ36" s="571"/>
      <c r="ER36" s="566"/>
      <c r="ES36" s="566"/>
      <c r="ET36" s="566"/>
      <c r="EU36" s="567"/>
      <c r="EV36" s="568"/>
      <c r="EW36" s="569"/>
      <c r="EX36" s="568"/>
      <c r="EY36" s="570"/>
      <c r="EZ36" s="571"/>
      <c r="FA36" s="566"/>
      <c r="FB36" s="566"/>
      <c r="FC36" s="566"/>
      <c r="FD36" s="567"/>
      <c r="FE36" s="568"/>
      <c r="FF36" s="569"/>
      <c r="FG36" s="568"/>
      <c r="FH36" s="570"/>
      <c r="FI36" s="571"/>
      <c r="FJ36" s="566"/>
      <c r="FK36" s="566"/>
      <c r="FL36" s="566"/>
      <c r="FM36" s="567"/>
      <c r="FN36" s="568"/>
      <c r="FO36" s="569"/>
      <c r="FP36" s="568"/>
      <c r="FQ36" s="570"/>
      <c r="FR36" s="571"/>
      <c r="FS36" s="566"/>
      <c r="FT36" s="566"/>
      <c r="FU36" s="566"/>
      <c r="FV36" s="567"/>
      <c r="FW36" s="568"/>
      <c r="FX36" s="569"/>
      <c r="FY36" s="568"/>
      <c r="FZ36" s="570"/>
      <c r="GA36" s="571"/>
      <c r="GB36" s="566"/>
      <c r="GC36" s="566"/>
      <c r="GD36" s="566"/>
      <c r="GE36" s="567"/>
      <c r="GF36" s="568"/>
      <c r="GG36" s="569"/>
      <c r="GH36" s="568"/>
      <c r="GI36" s="570"/>
      <c r="GJ36" s="571"/>
      <c r="GK36" s="566"/>
      <c r="GL36" s="566"/>
      <c r="GM36" s="566"/>
      <c r="GN36" s="567"/>
      <c r="GO36" s="568"/>
      <c r="GP36" s="569"/>
      <c r="GQ36" s="568"/>
      <c r="GR36" s="570"/>
      <c r="GS36" s="571"/>
      <c r="GT36" s="598"/>
      <c r="GU36" s="607"/>
      <c r="GV36" s="609"/>
      <c r="GW36" s="609"/>
      <c r="GX36" s="104"/>
      <c r="GY36" s="105"/>
      <c r="GZ36" s="77"/>
      <c r="HA36" s="77"/>
    </row>
    <row r="37" spans="1:209" x14ac:dyDescent="0.25">
      <c r="A37"/>
      <c r="B37" s="77"/>
      <c r="C37" s="77"/>
      <c r="D37" s="35"/>
      <c r="E37" s="36"/>
      <c r="F37" s="37"/>
      <c r="G37" s="38"/>
      <c r="H37" s="39"/>
      <c r="I37" s="40"/>
      <c r="J37" s="58" t="s">
        <v>119</v>
      </c>
      <c r="K37" s="78" t="s">
        <v>43</v>
      </c>
      <c r="L37" s="106">
        <v>23360</v>
      </c>
      <c r="M37" s="80">
        <v>42489</v>
      </c>
      <c r="N37" s="373"/>
      <c r="O37" s="107">
        <v>29835</v>
      </c>
      <c r="P37" s="123">
        <f t="shared" si="1"/>
        <v>6475</v>
      </c>
      <c r="Q37" s="129">
        <v>23.5</v>
      </c>
      <c r="R37" s="129"/>
      <c r="S37" s="129"/>
      <c r="T37" s="39">
        <f t="shared" si="0"/>
        <v>701122.5</v>
      </c>
      <c r="U37" s="443"/>
      <c r="V37" s="606"/>
      <c r="W37" s="565"/>
      <c r="X37" s="566"/>
      <c r="Y37" s="567"/>
      <c r="Z37" s="568"/>
      <c r="AA37" s="569"/>
      <c r="AB37" s="568"/>
      <c r="AC37" s="570"/>
      <c r="AD37" s="571"/>
      <c r="AE37" s="566"/>
      <c r="AF37" s="566"/>
      <c r="AG37" s="566"/>
      <c r="AH37" s="567"/>
      <c r="AI37" s="568"/>
      <c r="AJ37" s="569"/>
      <c r="AK37" s="568"/>
      <c r="AL37" s="570"/>
      <c r="AM37" s="571"/>
      <c r="AN37" s="566"/>
      <c r="AO37" s="566"/>
      <c r="AP37" s="566"/>
      <c r="AQ37" s="567"/>
      <c r="AR37" s="568"/>
      <c r="AS37" s="569"/>
      <c r="AT37" s="568"/>
      <c r="AU37" s="570"/>
      <c r="AV37" s="571"/>
      <c r="AW37" s="566"/>
      <c r="AX37" s="566"/>
      <c r="AY37" s="566"/>
      <c r="AZ37" s="567"/>
      <c r="BA37" s="568"/>
      <c r="BB37" s="569"/>
      <c r="BC37" s="568"/>
      <c r="BD37" s="570"/>
      <c r="BE37" s="571"/>
      <c r="BF37" s="566"/>
      <c r="BG37" s="566"/>
      <c r="BH37" s="566"/>
      <c r="BI37" s="567"/>
      <c r="BJ37" s="568"/>
      <c r="BK37" s="569"/>
      <c r="BL37" s="568"/>
      <c r="BM37" s="570"/>
      <c r="BN37" s="571"/>
      <c r="BO37" s="566"/>
      <c r="BP37" s="566"/>
      <c r="BQ37" s="566"/>
      <c r="BR37" s="567"/>
      <c r="BS37" s="568"/>
      <c r="BT37" s="569"/>
      <c r="BU37" s="568"/>
      <c r="BV37" s="570"/>
      <c r="BW37" s="571"/>
      <c r="BX37" s="566"/>
      <c r="BY37" s="566"/>
      <c r="BZ37" s="566"/>
      <c r="CA37" s="567"/>
      <c r="CB37" s="568"/>
      <c r="CC37" s="569"/>
      <c r="CD37" s="568"/>
      <c r="CE37" s="570"/>
      <c r="CF37" s="571"/>
      <c r="CG37" s="566"/>
      <c r="CH37" s="566"/>
      <c r="CI37" s="566"/>
      <c r="CJ37" s="567"/>
      <c r="CK37" s="568"/>
      <c r="CL37" s="569"/>
      <c r="CM37" s="568"/>
      <c r="CN37" s="570"/>
      <c r="CO37" s="571"/>
      <c r="CP37" s="566"/>
      <c r="CQ37" s="566"/>
      <c r="CR37" s="566"/>
      <c r="CS37" s="567"/>
      <c r="CT37" s="568"/>
      <c r="CU37" s="569"/>
      <c r="CV37" s="568"/>
      <c r="CW37" s="570"/>
      <c r="CX37" s="571"/>
      <c r="CY37" s="566"/>
      <c r="CZ37" s="566"/>
      <c r="DA37" s="566"/>
      <c r="DB37" s="567"/>
      <c r="DC37" s="568"/>
      <c r="DD37" s="569"/>
      <c r="DE37" s="568"/>
      <c r="DF37" s="570"/>
      <c r="DG37" s="571"/>
      <c r="DH37" s="566"/>
      <c r="DI37" s="566"/>
      <c r="DJ37" s="566"/>
      <c r="DK37" s="567"/>
      <c r="DL37" s="568"/>
      <c r="DM37" s="569"/>
      <c r="DN37" s="568"/>
      <c r="DO37" s="570"/>
      <c r="DP37" s="571"/>
      <c r="DQ37" s="566"/>
      <c r="DR37" s="566"/>
      <c r="DS37" s="566"/>
      <c r="DT37" s="567"/>
      <c r="DU37" s="568"/>
      <c r="DV37" s="569"/>
      <c r="DW37" s="568"/>
      <c r="DX37" s="570"/>
      <c r="DY37" s="571"/>
      <c r="DZ37" s="566"/>
      <c r="EA37" s="566"/>
      <c r="EB37" s="566"/>
      <c r="EC37" s="567"/>
      <c r="ED37" s="568"/>
      <c r="EE37" s="569"/>
      <c r="EF37" s="568"/>
      <c r="EG37" s="570"/>
      <c r="EH37" s="571"/>
      <c r="EI37" s="566"/>
      <c r="EJ37" s="566"/>
      <c r="EK37" s="566"/>
      <c r="EL37" s="567"/>
      <c r="EM37" s="568"/>
      <c r="EN37" s="569"/>
      <c r="EO37" s="568"/>
      <c r="EP37" s="570"/>
      <c r="EQ37" s="571"/>
      <c r="ER37" s="566"/>
      <c r="ES37" s="566"/>
      <c r="ET37" s="566"/>
      <c r="EU37" s="567"/>
      <c r="EV37" s="568"/>
      <c r="EW37" s="569"/>
      <c r="EX37" s="568"/>
      <c r="EY37" s="570"/>
      <c r="EZ37" s="571"/>
      <c r="FA37" s="566"/>
      <c r="FB37" s="566"/>
      <c r="FC37" s="566"/>
      <c r="FD37" s="567"/>
      <c r="FE37" s="568"/>
      <c r="FF37" s="569"/>
      <c r="FG37" s="568"/>
      <c r="FH37" s="570"/>
      <c r="FI37" s="571"/>
      <c r="FJ37" s="566"/>
      <c r="FK37" s="566"/>
      <c r="FL37" s="566"/>
      <c r="FM37" s="567"/>
      <c r="FN37" s="568"/>
      <c r="FO37" s="569"/>
      <c r="FP37" s="568"/>
      <c r="FQ37" s="570"/>
      <c r="FR37" s="571"/>
      <c r="FS37" s="566"/>
      <c r="FT37" s="566"/>
      <c r="FU37" s="566"/>
      <c r="FV37" s="567"/>
      <c r="FW37" s="568"/>
      <c r="FX37" s="569"/>
      <c r="FY37" s="568"/>
      <c r="FZ37" s="570"/>
      <c r="GA37" s="571"/>
      <c r="GB37" s="566"/>
      <c r="GC37" s="566"/>
      <c r="GD37" s="566"/>
      <c r="GE37" s="567"/>
      <c r="GF37" s="568"/>
      <c r="GG37" s="569"/>
      <c r="GH37" s="568"/>
      <c r="GI37" s="570"/>
      <c r="GJ37" s="571"/>
      <c r="GK37" s="566"/>
      <c r="GL37" s="566"/>
      <c r="GM37" s="566"/>
      <c r="GN37" s="567"/>
      <c r="GO37" s="568"/>
      <c r="GP37" s="569"/>
      <c r="GQ37" s="568"/>
      <c r="GR37" s="570"/>
      <c r="GS37" s="571"/>
      <c r="GT37" s="598"/>
      <c r="GU37" s="607"/>
      <c r="GV37" s="609"/>
      <c r="GW37" s="609"/>
      <c r="GX37" s="104"/>
      <c r="GY37" s="105"/>
      <c r="GZ37" s="77"/>
      <c r="HA37" s="77"/>
    </row>
    <row r="38" spans="1:209" x14ac:dyDescent="0.25">
      <c r="A38"/>
      <c r="B38" s="77"/>
      <c r="C38" s="77"/>
      <c r="D38" s="35"/>
      <c r="E38" s="36"/>
      <c r="F38" s="37"/>
      <c r="G38" s="38"/>
      <c r="H38" s="39"/>
      <c r="I38" s="40"/>
      <c r="J38" s="58"/>
      <c r="K38" s="78"/>
      <c r="L38" s="106"/>
      <c r="M38" s="80"/>
      <c r="N38" s="81"/>
      <c r="O38" s="107"/>
      <c r="P38" s="123">
        <f t="shared" si="1"/>
        <v>0</v>
      </c>
      <c r="Q38" s="129"/>
      <c r="R38" s="129"/>
      <c r="S38" s="142"/>
      <c r="T38" s="39">
        <f t="shared" si="0"/>
        <v>0</v>
      </c>
      <c r="U38" s="358"/>
      <c r="V38" s="525"/>
      <c r="W38" s="533"/>
      <c r="X38" s="512"/>
      <c r="Y38" s="513"/>
      <c r="Z38" s="514"/>
      <c r="AA38" s="515"/>
      <c r="AB38" s="514"/>
      <c r="AC38" s="516"/>
      <c r="AD38" s="517"/>
      <c r="AE38" s="512"/>
      <c r="AF38" s="512"/>
      <c r="AG38" s="512"/>
      <c r="AH38" s="513"/>
      <c r="AI38" s="514"/>
      <c r="AJ38" s="515"/>
      <c r="AK38" s="514"/>
      <c r="AL38" s="516"/>
      <c r="AM38" s="517"/>
      <c r="AN38" s="512"/>
      <c r="AO38" s="512"/>
      <c r="AP38" s="512"/>
      <c r="AQ38" s="513"/>
      <c r="AR38" s="514"/>
      <c r="AS38" s="515"/>
      <c r="AT38" s="514"/>
      <c r="AU38" s="516"/>
      <c r="AV38" s="517"/>
      <c r="AW38" s="512"/>
      <c r="AX38" s="512"/>
      <c r="AY38" s="512"/>
      <c r="AZ38" s="513"/>
      <c r="BA38" s="514"/>
      <c r="BB38" s="515"/>
      <c r="BC38" s="514"/>
      <c r="BD38" s="516"/>
      <c r="BE38" s="517"/>
      <c r="BF38" s="512"/>
      <c r="BG38" s="512"/>
      <c r="BH38" s="512"/>
      <c r="BI38" s="513"/>
      <c r="BJ38" s="514"/>
      <c r="BK38" s="515"/>
      <c r="BL38" s="514"/>
      <c r="BM38" s="516"/>
      <c r="BN38" s="517"/>
      <c r="BO38" s="512"/>
      <c r="BP38" s="512"/>
      <c r="BQ38" s="512"/>
      <c r="BR38" s="513"/>
      <c r="BS38" s="514"/>
      <c r="BT38" s="515"/>
      <c r="BU38" s="514"/>
      <c r="BV38" s="516"/>
      <c r="BW38" s="517"/>
      <c r="BX38" s="512"/>
      <c r="BY38" s="512"/>
      <c r="BZ38" s="512"/>
      <c r="CA38" s="513"/>
      <c r="CB38" s="514"/>
      <c r="CC38" s="515"/>
      <c r="CD38" s="514"/>
      <c r="CE38" s="516"/>
      <c r="CF38" s="517"/>
      <c r="CG38" s="512"/>
      <c r="CH38" s="512"/>
      <c r="CI38" s="512"/>
      <c r="CJ38" s="513"/>
      <c r="CK38" s="514"/>
      <c r="CL38" s="515"/>
      <c r="CM38" s="514"/>
      <c r="CN38" s="516"/>
      <c r="CO38" s="517"/>
      <c r="CP38" s="512"/>
      <c r="CQ38" s="512"/>
      <c r="CR38" s="512"/>
      <c r="CS38" s="513"/>
      <c r="CT38" s="514"/>
      <c r="CU38" s="515"/>
      <c r="CV38" s="514"/>
      <c r="CW38" s="516"/>
      <c r="CX38" s="517"/>
      <c r="CY38" s="512"/>
      <c r="CZ38" s="512"/>
      <c r="DA38" s="512"/>
      <c r="DB38" s="513"/>
      <c r="DC38" s="514"/>
      <c r="DD38" s="515"/>
      <c r="DE38" s="514"/>
      <c r="DF38" s="516"/>
      <c r="DG38" s="517"/>
      <c r="DH38" s="512"/>
      <c r="DI38" s="512"/>
      <c r="DJ38" s="512"/>
      <c r="DK38" s="513"/>
      <c r="DL38" s="514"/>
      <c r="DM38" s="515"/>
      <c r="DN38" s="514"/>
      <c r="DO38" s="516"/>
      <c r="DP38" s="517"/>
      <c r="DQ38" s="512"/>
      <c r="DR38" s="512"/>
      <c r="DS38" s="512"/>
      <c r="DT38" s="513"/>
      <c r="DU38" s="514"/>
      <c r="DV38" s="515"/>
      <c r="DW38" s="514"/>
      <c r="DX38" s="516"/>
      <c r="DY38" s="517"/>
      <c r="DZ38" s="512"/>
      <c r="EA38" s="512"/>
      <c r="EB38" s="512"/>
      <c r="EC38" s="513"/>
      <c r="ED38" s="514"/>
      <c r="EE38" s="515"/>
      <c r="EF38" s="514"/>
      <c r="EG38" s="516"/>
      <c r="EH38" s="517"/>
      <c r="EI38" s="512"/>
      <c r="EJ38" s="512"/>
      <c r="EK38" s="512"/>
      <c r="EL38" s="513"/>
      <c r="EM38" s="514"/>
      <c r="EN38" s="515"/>
      <c r="EO38" s="514"/>
      <c r="EP38" s="516"/>
      <c r="EQ38" s="517"/>
      <c r="ER38" s="512"/>
      <c r="ES38" s="512"/>
      <c r="ET38" s="512"/>
      <c r="EU38" s="513"/>
      <c r="EV38" s="514"/>
      <c r="EW38" s="515"/>
      <c r="EX38" s="514"/>
      <c r="EY38" s="516"/>
      <c r="EZ38" s="517"/>
      <c r="FA38" s="512"/>
      <c r="FB38" s="512"/>
      <c r="FC38" s="512"/>
      <c r="FD38" s="513"/>
      <c r="FE38" s="514"/>
      <c r="FF38" s="515"/>
      <c r="FG38" s="514"/>
      <c r="FH38" s="516"/>
      <c r="FI38" s="517"/>
      <c r="FJ38" s="512"/>
      <c r="FK38" s="512"/>
      <c r="FL38" s="512"/>
      <c r="FM38" s="513"/>
      <c r="FN38" s="514"/>
      <c r="FO38" s="515"/>
      <c r="FP38" s="514"/>
      <c r="FQ38" s="516"/>
      <c r="FR38" s="517"/>
      <c r="FS38" s="512"/>
      <c r="FT38" s="512"/>
      <c r="FU38" s="512"/>
      <c r="FV38" s="513"/>
      <c r="FW38" s="514"/>
      <c r="FX38" s="515"/>
      <c r="FY38" s="514"/>
      <c r="FZ38" s="516"/>
      <c r="GA38" s="517"/>
      <c r="GB38" s="512"/>
      <c r="GC38" s="512"/>
      <c r="GD38" s="512"/>
      <c r="GE38" s="513"/>
      <c r="GF38" s="514"/>
      <c r="GG38" s="515"/>
      <c r="GH38" s="514"/>
      <c r="GI38" s="516"/>
      <c r="GJ38" s="517"/>
      <c r="GK38" s="512"/>
      <c r="GL38" s="512"/>
      <c r="GM38" s="512"/>
      <c r="GN38" s="513"/>
      <c r="GO38" s="514"/>
      <c r="GP38" s="515"/>
      <c r="GQ38" s="514"/>
      <c r="GR38" s="516"/>
      <c r="GS38" s="517"/>
      <c r="GT38" s="519"/>
      <c r="GU38" s="520"/>
      <c r="GV38" s="522"/>
      <c r="GW38" s="522"/>
      <c r="GX38" s="104"/>
      <c r="GY38" s="105"/>
      <c r="GZ38" s="77"/>
    </row>
    <row r="39" spans="1:209" x14ac:dyDescent="0.25">
      <c r="A39"/>
      <c r="B39" s="77"/>
      <c r="C39" s="77"/>
      <c r="D39" s="35"/>
      <c r="E39" s="36"/>
      <c r="F39" s="37"/>
      <c r="G39" s="38"/>
      <c r="H39" s="39"/>
      <c r="I39" s="40"/>
      <c r="J39" s="58"/>
      <c r="K39" s="78"/>
      <c r="L39" s="106"/>
      <c r="M39" s="80"/>
      <c r="N39" s="498"/>
      <c r="O39" s="107"/>
      <c r="P39" s="123">
        <f t="shared" si="1"/>
        <v>0</v>
      </c>
      <c r="Q39" s="129"/>
      <c r="R39" s="129"/>
      <c r="S39" s="129"/>
      <c r="T39" s="39">
        <f t="shared" si="0"/>
        <v>0</v>
      </c>
      <c r="U39" s="358"/>
      <c r="V39" s="525"/>
      <c r="W39" s="533"/>
      <c r="X39" s="512"/>
      <c r="Y39" s="513"/>
      <c r="Z39" s="514"/>
      <c r="AA39" s="515"/>
      <c r="AB39" s="514"/>
      <c r="AC39" s="516"/>
      <c r="AD39" s="517"/>
      <c r="AE39" s="512"/>
      <c r="AF39" s="512"/>
      <c r="AG39" s="512"/>
      <c r="AH39" s="513"/>
      <c r="AI39" s="514"/>
      <c r="AJ39" s="515"/>
      <c r="AK39" s="514"/>
      <c r="AL39" s="516"/>
      <c r="AM39" s="517"/>
      <c r="AN39" s="512"/>
      <c r="AO39" s="512"/>
      <c r="AP39" s="512"/>
      <c r="AQ39" s="513"/>
      <c r="AR39" s="514"/>
      <c r="AS39" s="515"/>
      <c r="AT39" s="514"/>
      <c r="AU39" s="516"/>
      <c r="AV39" s="517"/>
      <c r="AW39" s="512"/>
      <c r="AX39" s="512"/>
      <c r="AY39" s="512"/>
      <c r="AZ39" s="513"/>
      <c r="BA39" s="514"/>
      <c r="BB39" s="515"/>
      <c r="BC39" s="514"/>
      <c r="BD39" s="516"/>
      <c r="BE39" s="517"/>
      <c r="BF39" s="512"/>
      <c r="BG39" s="512"/>
      <c r="BH39" s="512"/>
      <c r="BI39" s="513"/>
      <c r="BJ39" s="514"/>
      <c r="BK39" s="515"/>
      <c r="BL39" s="514"/>
      <c r="BM39" s="516"/>
      <c r="BN39" s="517"/>
      <c r="BO39" s="512"/>
      <c r="BP39" s="512"/>
      <c r="BQ39" s="512"/>
      <c r="BR39" s="513"/>
      <c r="BS39" s="514"/>
      <c r="BT39" s="515"/>
      <c r="BU39" s="514"/>
      <c r="BV39" s="516"/>
      <c r="BW39" s="517"/>
      <c r="BX39" s="512"/>
      <c r="BY39" s="512"/>
      <c r="BZ39" s="512"/>
      <c r="CA39" s="513"/>
      <c r="CB39" s="514"/>
      <c r="CC39" s="515"/>
      <c r="CD39" s="514"/>
      <c r="CE39" s="516"/>
      <c r="CF39" s="517"/>
      <c r="CG39" s="512"/>
      <c r="CH39" s="512"/>
      <c r="CI39" s="512"/>
      <c r="CJ39" s="513"/>
      <c r="CK39" s="514"/>
      <c r="CL39" s="515"/>
      <c r="CM39" s="514"/>
      <c r="CN39" s="516"/>
      <c r="CO39" s="517"/>
      <c r="CP39" s="512"/>
      <c r="CQ39" s="512"/>
      <c r="CR39" s="512"/>
      <c r="CS39" s="513"/>
      <c r="CT39" s="514"/>
      <c r="CU39" s="515"/>
      <c r="CV39" s="514"/>
      <c r="CW39" s="516"/>
      <c r="CX39" s="517"/>
      <c r="CY39" s="512"/>
      <c r="CZ39" s="512"/>
      <c r="DA39" s="512"/>
      <c r="DB39" s="513"/>
      <c r="DC39" s="514"/>
      <c r="DD39" s="515"/>
      <c r="DE39" s="514"/>
      <c r="DF39" s="516"/>
      <c r="DG39" s="517"/>
      <c r="DH39" s="512"/>
      <c r="DI39" s="512"/>
      <c r="DJ39" s="512"/>
      <c r="DK39" s="513"/>
      <c r="DL39" s="514"/>
      <c r="DM39" s="515"/>
      <c r="DN39" s="514"/>
      <c r="DO39" s="516"/>
      <c r="DP39" s="517"/>
      <c r="DQ39" s="512"/>
      <c r="DR39" s="512"/>
      <c r="DS39" s="512"/>
      <c r="DT39" s="513"/>
      <c r="DU39" s="514"/>
      <c r="DV39" s="515"/>
      <c r="DW39" s="514"/>
      <c r="DX39" s="516"/>
      <c r="DY39" s="517"/>
      <c r="DZ39" s="512"/>
      <c r="EA39" s="512"/>
      <c r="EB39" s="512"/>
      <c r="EC39" s="513"/>
      <c r="ED39" s="514"/>
      <c r="EE39" s="515"/>
      <c r="EF39" s="514"/>
      <c r="EG39" s="516"/>
      <c r="EH39" s="517"/>
      <c r="EI39" s="512"/>
      <c r="EJ39" s="512"/>
      <c r="EK39" s="512"/>
      <c r="EL39" s="513"/>
      <c r="EM39" s="514"/>
      <c r="EN39" s="515"/>
      <c r="EO39" s="514"/>
      <c r="EP39" s="516"/>
      <c r="EQ39" s="517"/>
      <c r="ER39" s="512"/>
      <c r="ES39" s="512"/>
      <c r="ET39" s="512"/>
      <c r="EU39" s="513"/>
      <c r="EV39" s="514"/>
      <c r="EW39" s="515"/>
      <c r="EX39" s="514"/>
      <c r="EY39" s="516"/>
      <c r="EZ39" s="517"/>
      <c r="FA39" s="512"/>
      <c r="FB39" s="512"/>
      <c r="FC39" s="512"/>
      <c r="FD39" s="513"/>
      <c r="FE39" s="514"/>
      <c r="FF39" s="515"/>
      <c r="FG39" s="514"/>
      <c r="FH39" s="516"/>
      <c r="FI39" s="517"/>
      <c r="FJ39" s="512"/>
      <c r="FK39" s="512"/>
      <c r="FL39" s="512"/>
      <c r="FM39" s="513"/>
      <c r="FN39" s="514"/>
      <c r="FO39" s="515"/>
      <c r="FP39" s="514"/>
      <c r="FQ39" s="516"/>
      <c r="FR39" s="517"/>
      <c r="FS39" s="512"/>
      <c r="FT39" s="512"/>
      <c r="FU39" s="512"/>
      <c r="FV39" s="513"/>
      <c r="FW39" s="514"/>
      <c r="FX39" s="515"/>
      <c r="FY39" s="514"/>
      <c r="FZ39" s="516"/>
      <c r="GA39" s="517"/>
      <c r="GB39" s="512"/>
      <c r="GC39" s="512"/>
      <c r="GD39" s="512"/>
      <c r="GE39" s="513"/>
      <c r="GF39" s="514"/>
      <c r="GG39" s="515"/>
      <c r="GH39" s="514"/>
      <c r="GI39" s="516"/>
      <c r="GJ39" s="517"/>
      <c r="GK39" s="512"/>
      <c r="GL39" s="512"/>
      <c r="GM39" s="512"/>
      <c r="GN39" s="513"/>
      <c r="GO39" s="514"/>
      <c r="GP39" s="515"/>
      <c r="GQ39" s="514"/>
      <c r="GR39" s="516"/>
      <c r="GS39" s="517"/>
      <c r="GT39" s="519"/>
      <c r="GU39" s="520"/>
      <c r="GV39" s="521"/>
      <c r="GW39" s="521"/>
      <c r="GX39" s="104"/>
      <c r="GY39" s="105"/>
      <c r="GZ39" s="77"/>
    </row>
    <row r="40" spans="1:209" x14ac:dyDescent="0.25">
      <c r="A40"/>
      <c r="B40" s="77"/>
      <c r="C40" s="77"/>
      <c r="D40" s="35"/>
      <c r="E40" s="36"/>
      <c r="F40" s="37"/>
      <c r="G40" s="38"/>
      <c r="H40" s="39"/>
      <c r="I40" s="40"/>
      <c r="J40" s="58"/>
      <c r="K40" s="78"/>
      <c r="L40" s="106"/>
      <c r="M40" s="80"/>
      <c r="N40" s="498"/>
      <c r="O40" s="107"/>
      <c r="P40" s="123">
        <f t="shared" si="1"/>
        <v>0</v>
      </c>
      <c r="Q40" s="129"/>
      <c r="R40" s="129"/>
      <c r="S40" s="129"/>
      <c r="T40" s="39">
        <f t="shared" si="0"/>
        <v>0</v>
      </c>
      <c r="U40" s="358"/>
      <c r="V40" s="525"/>
      <c r="W40" s="533"/>
      <c r="X40" s="512"/>
      <c r="Y40" s="513"/>
      <c r="Z40" s="514"/>
      <c r="AA40" s="515"/>
      <c r="AB40" s="514"/>
      <c r="AC40" s="516"/>
      <c r="AD40" s="517"/>
      <c r="AE40" s="512"/>
      <c r="AF40" s="512"/>
      <c r="AG40" s="512"/>
      <c r="AH40" s="513"/>
      <c r="AI40" s="514"/>
      <c r="AJ40" s="515"/>
      <c r="AK40" s="514"/>
      <c r="AL40" s="516"/>
      <c r="AM40" s="517"/>
      <c r="AN40" s="512"/>
      <c r="AO40" s="512"/>
      <c r="AP40" s="512"/>
      <c r="AQ40" s="513"/>
      <c r="AR40" s="514"/>
      <c r="AS40" s="515"/>
      <c r="AT40" s="514"/>
      <c r="AU40" s="516"/>
      <c r="AV40" s="517"/>
      <c r="AW40" s="512"/>
      <c r="AX40" s="512"/>
      <c r="AY40" s="512"/>
      <c r="AZ40" s="513"/>
      <c r="BA40" s="514"/>
      <c r="BB40" s="515"/>
      <c r="BC40" s="514"/>
      <c r="BD40" s="516"/>
      <c r="BE40" s="517"/>
      <c r="BF40" s="512"/>
      <c r="BG40" s="512"/>
      <c r="BH40" s="512"/>
      <c r="BI40" s="513"/>
      <c r="BJ40" s="514"/>
      <c r="BK40" s="515"/>
      <c r="BL40" s="514"/>
      <c r="BM40" s="516"/>
      <c r="BN40" s="517"/>
      <c r="BO40" s="512"/>
      <c r="BP40" s="512"/>
      <c r="BQ40" s="512"/>
      <c r="BR40" s="513"/>
      <c r="BS40" s="514"/>
      <c r="BT40" s="515"/>
      <c r="BU40" s="514"/>
      <c r="BV40" s="516"/>
      <c r="BW40" s="517"/>
      <c r="BX40" s="512"/>
      <c r="BY40" s="512"/>
      <c r="BZ40" s="512"/>
      <c r="CA40" s="513"/>
      <c r="CB40" s="514"/>
      <c r="CC40" s="515"/>
      <c r="CD40" s="514"/>
      <c r="CE40" s="516"/>
      <c r="CF40" s="517"/>
      <c r="CG40" s="512"/>
      <c r="CH40" s="512"/>
      <c r="CI40" s="512"/>
      <c r="CJ40" s="513"/>
      <c r="CK40" s="514"/>
      <c r="CL40" s="515"/>
      <c r="CM40" s="514"/>
      <c r="CN40" s="516"/>
      <c r="CO40" s="517"/>
      <c r="CP40" s="512"/>
      <c r="CQ40" s="512"/>
      <c r="CR40" s="512"/>
      <c r="CS40" s="513"/>
      <c r="CT40" s="514"/>
      <c r="CU40" s="515"/>
      <c r="CV40" s="514"/>
      <c r="CW40" s="516"/>
      <c r="CX40" s="517"/>
      <c r="CY40" s="512"/>
      <c r="CZ40" s="512"/>
      <c r="DA40" s="512"/>
      <c r="DB40" s="513"/>
      <c r="DC40" s="514"/>
      <c r="DD40" s="515"/>
      <c r="DE40" s="514"/>
      <c r="DF40" s="516"/>
      <c r="DG40" s="517"/>
      <c r="DH40" s="512"/>
      <c r="DI40" s="512"/>
      <c r="DJ40" s="512"/>
      <c r="DK40" s="513"/>
      <c r="DL40" s="514"/>
      <c r="DM40" s="515"/>
      <c r="DN40" s="514"/>
      <c r="DO40" s="516"/>
      <c r="DP40" s="517"/>
      <c r="DQ40" s="512"/>
      <c r="DR40" s="512"/>
      <c r="DS40" s="512"/>
      <c r="DT40" s="513"/>
      <c r="DU40" s="514"/>
      <c r="DV40" s="515"/>
      <c r="DW40" s="514"/>
      <c r="DX40" s="516"/>
      <c r="DY40" s="517"/>
      <c r="DZ40" s="512"/>
      <c r="EA40" s="512"/>
      <c r="EB40" s="512"/>
      <c r="EC40" s="513"/>
      <c r="ED40" s="514"/>
      <c r="EE40" s="515"/>
      <c r="EF40" s="514"/>
      <c r="EG40" s="516"/>
      <c r="EH40" s="517"/>
      <c r="EI40" s="512"/>
      <c r="EJ40" s="512"/>
      <c r="EK40" s="512"/>
      <c r="EL40" s="513"/>
      <c r="EM40" s="514"/>
      <c r="EN40" s="515"/>
      <c r="EO40" s="514"/>
      <c r="EP40" s="516"/>
      <c r="EQ40" s="517"/>
      <c r="ER40" s="512"/>
      <c r="ES40" s="512"/>
      <c r="ET40" s="512"/>
      <c r="EU40" s="513"/>
      <c r="EV40" s="514"/>
      <c r="EW40" s="515"/>
      <c r="EX40" s="514"/>
      <c r="EY40" s="516"/>
      <c r="EZ40" s="517"/>
      <c r="FA40" s="512"/>
      <c r="FB40" s="512"/>
      <c r="FC40" s="512"/>
      <c r="FD40" s="513"/>
      <c r="FE40" s="514"/>
      <c r="FF40" s="515"/>
      <c r="FG40" s="514"/>
      <c r="FH40" s="516"/>
      <c r="FI40" s="517"/>
      <c r="FJ40" s="512"/>
      <c r="FK40" s="512"/>
      <c r="FL40" s="512"/>
      <c r="FM40" s="513"/>
      <c r="FN40" s="514"/>
      <c r="FO40" s="515"/>
      <c r="FP40" s="514"/>
      <c r="FQ40" s="516"/>
      <c r="FR40" s="517"/>
      <c r="FS40" s="512"/>
      <c r="FT40" s="512"/>
      <c r="FU40" s="512"/>
      <c r="FV40" s="513"/>
      <c r="FW40" s="514"/>
      <c r="FX40" s="515"/>
      <c r="FY40" s="514"/>
      <c r="FZ40" s="516"/>
      <c r="GA40" s="517"/>
      <c r="GB40" s="512"/>
      <c r="GC40" s="512"/>
      <c r="GD40" s="512"/>
      <c r="GE40" s="513"/>
      <c r="GF40" s="514"/>
      <c r="GG40" s="515"/>
      <c r="GH40" s="514"/>
      <c r="GI40" s="516"/>
      <c r="GJ40" s="517"/>
      <c r="GK40" s="512"/>
      <c r="GL40" s="512"/>
      <c r="GM40" s="512"/>
      <c r="GN40" s="513"/>
      <c r="GO40" s="514"/>
      <c r="GP40" s="515"/>
      <c r="GQ40" s="514"/>
      <c r="GR40" s="516"/>
      <c r="GS40" s="517"/>
      <c r="GT40" s="519"/>
      <c r="GU40" s="520"/>
      <c r="GV40" s="521"/>
      <c r="GW40" s="521"/>
      <c r="GX40" s="104"/>
      <c r="GY40" s="105"/>
      <c r="GZ40" s="77"/>
    </row>
    <row r="41" spans="1:209" x14ac:dyDescent="0.25">
      <c r="A41"/>
      <c r="B41" s="77"/>
      <c r="C41" s="77"/>
      <c r="D41" s="35"/>
      <c r="E41" s="36"/>
      <c r="F41" s="37"/>
      <c r="G41" s="38"/>
      <c r="H41" s="39"/>
      <c r="I41" s="40"/>
      <c r="J41" s="143"/>
      <c r="K41" s="78"/>
      <c r="L41" s="106"/>
      <c r="M41" s="80"/>
      <c r="N41" s="81"/>
      <c r="O41" s="107"/>
      <c r="P41" s="123">
        <f t="shared" si="1"/>
        <v>0</v>
      </c>
      <c r="Q41" s="129"/>
      <c r="R41" s="129"/>
      <c r="S41" s="129"/>
      <c r="T41" s="39">
        <f t="shared" si="0"/>
        <v>0</v>
      </c>
      <c r="U41" s="358"/>
      <c r="V41" s="525"/>
      <c r="W41" s="533"/>
      <c r="X41" s="512"/>
      <c r="Y41" s="513"/>
      <c r="Z41" s="514"/>
      <c r="AA41" s="515"/>
      <c r="AB41" s="514"/>
      <c r="AC41" s="516"/>
      <c r="AD41" s="517"/>
      <c r="AE41" s="512"/>
      <c r="AF41" s="512"/>
      <c r="AG41" s="512"/>
      <c r="AH41" s="513"/>
      <c r="AI41" s="514"/>
      <c r="AJ41" s="515"/>
      <c r="AK41" s="514"/>
      <c r="AL41" s="516"/>
      <c r="AM41" s="517"/>
      <c r="AN41" s="512"/>
      <c r="AO41" s="512"/>
      <c r="AP41" s="512"/>
      <c r="AQ41" s="513"/>
      <c r="AR41" s="514"/>
      <c r="AS41" s="515"/>
      <c r="AT41" s="514"/>
      <c r="AU41" s="516"/>
      <c r="AV41" s="517"/>
      <c r="AW41" s="512"/>
      <c r="AX41" s="512"/>
      <c r="AY41" s="512"/>
      <c r="AZ41" s="513"/>
      <c r="BA41" s="514"/>
      <c r="BB41" s="515"/>
      <c r="BC41" s="514"/>
      <c r="BD41" s="516"/>
      <c r="BE41" s="517"/>
      <c r="BF41" s="512"/>
      <c r="BG41" s="512"/>
      <c r="BH41" s="512"/>
      <c r="BI41" s="513"/>
      <c r="BJ41" s="514"/>
      <c r="BK41" s="515"/>
      <c r="BL41" s="514"/>
      <c r="BM41" s="516"/>
      <c r="BN41" s="517"/>
      <c r="BO41" s="512"/>
      <c r="BP41" s="512"/>
      <c r="BQ41" s="512"/>
      <c r="BR41" s="513"/>
      <c r="BS41" s="514"/>
      <c r="BT41" s="515"/>
      <c r="BU41" s="514"/>
      <c r="BV41" s="516"/>
      <c r="BW41" s="517"/>
      <c r="BX41" s="512"/>
      <c r="BY41" s="512"/>
      <c r="BZ41" s="512"/>
      <c r="CA41" s="513"/>
      <c r="CB41" s="514"/>
      <c r="CC41" s="515"/>
      <c r="CD41" s="514"/>
      <c r="CE41" s="516"/>
      <c r="CF41" s="517"/>
      <c r="CG41" s="512"/>
      <c r="CH41" s="512"/>
      <c r="CI41" s="512"/>
      <c r="CJ41" s="513"/>
      <c r="CK41" s="514"/>
      <c r="CL41" s="515"/>
      <c r="CM41" s="514"/>
      <c r="CN41" s="516"/>
      <c r="CO41" s="517"/>
      <c r="CP41" s="512"/>
      <c r="CQ41" s="512"/>
      <c r="CR41" s="512"/>
      <c r="CS41" s="513"/>
      <c r="CT41" s="514"/>
      <c r="CU41" s="515"/>
      <c r="CV41" s="514"/>
      <c r="CW41" s="516"/>
      <c r="CX41" s="517"/>
      <c r="CY41" s="512"/>
      <c r="CZ41" s="512"/>
      <c r="DA41" s="512"/>
      <c r="DB41" s="513"/>
      <c r="DC41" s="514"/>
      <c r="DD41" s="515"/>
      <c r="DE41" s="514"/>
      <c r="DF41" s="516"/>
      <c r="DG41" s="517"/>
      <c r="DH41" s="512"/>
      <c r="DI41" s="512"/>
      <c r="DJ41" s="512"/>
      <c r="DK41" s="513"/>
      <c r="DL41" s="514"/>
      <c r="DM41" s="515"/>
      <c r="DN41" s="514"/>
      <c r="DO41" s="516"/>
      <c r="DP41" s="517"/>
      <c r="DQ41" s="512"/>
      <c r="DR41" s="512"/>
      <c r="DS41" s="512"/>
      <c r="DT41" s="513"/>
      <c r="DU41" s="514"/>
      <c r="DV41" s="515"/>
      <c r="DW41" s="514"/>
      <c r="DX41" s="516"/>
      <c r="DY41" s="517"/>
      <c r="DZ41" s="512"/>
      <c r="EA41" s="512"/>
      <c r="EB41" s="512"/>
      <c r="EC41" s="513"/>
      <c r="ED41" s="514"/>
      <c r="EE41" s="515"/>
      <c r="EF41" s="514"/>
      <c r="EG41" s="516"/>
      <c r="EH41" s="517"/>
      <c r="EI41" s="512"/>
      <c r="EJ41" s="512"/>
      <c r="EK41" s="512"/>
      <c r="EL41" s="513"/>
      <c r="EM41" s="514"/>
      <c r="EN41" s="515"/>
      <c r="EO41" s="514"/>
      <c r="EP41" s="516"/>
      <c r="EQ41" s="517"/>
      <c r="ER41" s="512"/>
      <c r="ES41" s="512"/>
      <c r="ET41" s="512"/>
      <c r="EU41" s="513"/>
      <c r="EV41" s="514"/>
      <c r="EW41" s="515"/>
      <c r="EX41" s="514"/>
      <c r="EY41" s="516"/>
      <c r="EZ41" s="517"/>
      <c r="FA41" s="512"/>
      <c r="FB41" s="512"/>
      <c r="FC41" s="512"/>
      <c r="FD41" s="513"/>
      <c r="FE41" s="514"/>
      <c r="FF41" s="515"/>
      <c r="FG41" s="514"/>
      <c r="FH41" s="516"/>
      <c r="FI41" s="517"/>
      <c r="FJ41" s="512"/>
      <c r="FK41" s="512"/>
      <c r="FL41" s="512"/>
      <c r="FM41" s="513"/>
      <c r="FN41" s="514"/>
      <c r="FO41" s="515"/>
      <c r="FP41" s="514"/>
      <c r="FQ41" s="516"/>
      <c r="FR41" s="517"/>
      <c r="FS41" s="512"/>
      <c r="FT41" s="512"/>
      <c r="FU41" s="512"/>
      <c r="FV41" s="513"/>
      <c r="FW41" s="514"/>
      <c r="FX41" s="515"/>
      <c r="FY41" s="514"/>
      <c r="FZ41" s="516"/>
      <c r="GA41" s="517"/>
      <c r="GB41" s="512"/>
      <c r="GC41" s="512"/>
      <c r="GD41" s="512"/>
      <c r="GE41" s="513"/>
      <c r="GF41" s="514"/>
      <c r="GG41" s="515"/>
      <c r="GH41" s="514"/>
      <c r="GI41" s="516"/>
      <c r="GJ41" s="517"/>
      <c r="GK41" s="512"/>
      <c r="GL41" s="512"/>
      <c r="GM41" s="512"/>
      <c r="GN41" s="513"/>
      <c r="GO41" s="514"/>
      <c r="GP41" s="515"/>
      <c r="GQ41" s="514"/>
      <c r="GR41" s="516"/>
      <c r="GS41" s="517"/>
      <c r="GT41" s="519"/>
      <c r="GU41" s="520"/>
      <c r="GV41" s="521"/>
      <c r="GW41" s="521"/>
      <c r="GX41" s="104"/>
      <c r="GY41" s="105"/>
      <c r="GZ41" s="77"/>
    </row>
    <row r="42" spans="1:209" x14ac:dyDescent="0.25">
      <c r="A42"/>
      <c r="B42" s="77"/>
      <c r="C42" s="77"/>
      <c r="D42" s="35"/>
      <c r="E42" s="36"/>
      <c r="F42" s="37"/>
      <c r="G42" s="38"/>
      <c r="H42" s="39"/>
      <c r="I42" s="40"/>
      <c r="J42" s="143"/>
      <c r="K42" s="78"/>
      <c r="L42" s="106"/>
      <c r="M42" s="80"/>
      <c r="N42" s="81"/>
      <c r="O42" s="107"/>
      <c r="P42" s="123">
        <f t="shared" si="1"/>
        <v>0</v>
      </c>
      <c r="Q42" s="129"/>
      <c r="R42" s="129"/>
      <c r="S42" s="129"/>
      <c r="T42" s="39">
        <f t="shared" si="0"/>
        <v>0</v>
      </c>
      <c r="U42" s="358"/>
      <c r="V42" s="537"/>
      <c r="W42" s="538"/>
      <c r="X42" s="512"/>
      <c r="Y42" s="513"/>
      <c r="Z42" s="514"/>
      <c r="AA42" s="515"/>
      <c r="AB42" s="514"/>
      <c r="AC42" s="516"/>
      <c r="AD42" s="517"/>
      <c r="AE42" s="512"/>
      <c r="AF42" s="512"/>
      <c r="AG42" s="512"/>
      <c r="AH42" s="513"/>
      <c r="AI42" s="514"/>
      <c r="AJ42" s="515"/>
      <c r="AK42" s="514"/>
      <c r="AL42" s="516"/>
      <c r="AM42" s="517"/>
      <c r="AN42" s="512"/>
      <c r="AO42" s="512"/>
      <c r="AP42" s="512"/>
      <c r="AQ42" s="513"/>
      <c r="AR42" s="514"/>
      <c r="AS42" s="515"/>
      <c r="AT42" s="514"/>
      <c r="AU42" s="516"/>
      <c r="AV42" s="517"/>
      <c r="AW42" s="512"/>
      <c r="AX42" s="512"/>
      <c r="AY42" s="512"/>
      <c r="AZ42" s="513"/>
      <c r="BA42" s="514"/>
      <c r="BB42" s="515"/>
      <c r="BC42" s="514"/>
      <c r="BD42" s="516"/>
      <c r="BE42" s="517"/>
      <c r="BF42" s="512"/>
      <c r="BG42" s="512"/>
      <c r="BH42" s="512"/>
      <c r="BI42" s="513"/>
      <c r="BJ42" s="514"/>
      <c r="BK42" s="515"/>
      <c r="BL42" s="514"/>
      <c r="BM42" s="516"/>
      <c r="BN42" s="517"/>
      <c r="BO42" s="512"/>
      <c r="BP42" s="512"/>
      <c r="BQ42" s="512"/>
      <c r="BR42" s="513"/>
      <c r="BS42" s="514"/>
      <c r="BT42" s="515"/>
      <c r="BU42" s="514"/>
      <c r="BV42" s="516"/>
      <c r="BW42" s="517"/>
      <c r="BX42" s="512"/>
      <c r="BY42" s="512"/>
      <c r="BZ42" s="512"/>
      <c r="CA42" s="513"/>
      <c r="CB42" s="514"/>
      <c r="CC42" s="515"/>
      <c r="CD42" s="514"/>
      <c r="CE42" s="516"/>
      <c r="CF42" s="517"/>
      <c r="CG42" s="512"/>
      <c r="CH42" s="512"/>
      <c r="CI42" s="512"/>
      <c r="CJ42" s="513"/>
      <c r="CK42" s="514"/>
      <c r="CL42" s="515"/>
      <c r="CM42" s="514"/>
      <c r="CN42" s="516"/>
      <c r="CO42" s="517"/>
      <c r="CP42" s="512"/>
      <c r="CQ42" s="512"/>
      <c r="CR42" s="512"/>
      <c r="CS42" s="513"/>
      <c r="CT42" s="514"/>
      <c r="CU42" s="515"/>
      <c r="CV42" s="514"/>
      <c r="CW42" s="516"/>
      <c r="CX42" s="517"/>
      <c r="CY42" s="512"/>
      <c r="CZ42" s="512"/>
      <c r="DA42" s="512"/>
      <c r="DB42" s="513"/>
      <c r="DC42" s="514"/>
      <c r="DD42" s="515"/>
      <c r="DE42" s="514"/>
      <c r="DF42" s="516"/>
      <c r="DG42" s="517"/>
      <c r="DH42" s="512"/>
      <c r="DI42" s="512"/>
      <c r="DJ42" s="512"/>
      <c r="DK42" s="513"/>
      <c r="DL42" s="514"/>
      <c r="DM42" s="515"/>
      <c r="DN42" s="514"/>
      <c r="DO42" s="516"/>
      <c r="DP42" s="517"/>
      <c r="DQ42" s="512"/>
      <c r="DR42" s="512"/>
      <c r="DS42" s="512"/>
      <c r="DT42" s="513"/>
      <c r="DU42" s="514"/>
      <c r="DV42" s="515"/>
      <c r="DW42" s="514"/>
      <c r="DX42" s="516"/>
      <c r="DY42" s="517"/>
      <c r="DZ42" s="512"/>
      <c r="EA42" s="512"/>
      <c r="EB42" s="512"/>
      <c r="EC42" s="513"/>
      <c r="ED42" s="514"/>
      <c r="EE42" s="515"/>
      <c r="EF42" s="514"/>
      <c r="EG42" s="516"/>
      <c r="EH42" s="517"/>
      <c r="EI42" s="512"/>
      <c r="EJ42" s="512"/>
      <c r="EK42" s="512"/>
      <c r="EL42" s="513"/>
      <c r="EM42" s="514"/>
      <c r="EN42" s="515"/>
      <c r="EO42" s="514"/>
      <c r="EP42" s="516"/>
      <c r="EQ42" s="517"/>
      <c r="ER42" s="512"/>
      <c r="ES42" s="512"/>
      <c r="ET42" s="512"/>
      <c r="EU42" s="513"/>
      <c r="EV42" s="514"/>
      <c r="EW42" s="515"/>
      <c r="EX42" s="514"/>
      <c r="EY42" s="516"/>
      <c r="EZ42" s="517"/>
      <c r="FA42" s="512"/>
      <c r="FB42" s="512"/>
      <c r="FC42" s="512"/>
      <c r="FD42" s="513"/>
      <c r="FE42" s="514"/>
      <c r="FF42" s="515"/>
      <c r="FG42" s="514"/>
      <c r="FH42" s="516"/>
      <c r="FI42" s="517"/>
      <c r="FJ42" s="512"/>
      <c r="FK42" s="512"/>
      <c r="FL42" s="512"/>
      <c r="FM42" s="513"/>
      <c r="FN42" s="514"/>
      <c r="FO42" s="515"/>
      <c r="FP42" s="514"/>
      <c r="FQ42" s="516"/>
      <c r="FR42" s="517"/>
      <c r="FS42" s="512"/>
      <c r="FT42" s="512"/>
      <c r="FU42" s="512"/>
      <c r="FV42" s="513"/>
      <c r="FW42" s="514"/>
      <c r="FX42" s="515"/>
      <c r="FY42" s="514"/>
      <c r="FZ42" s="516"/>
      <c r="GA42" s="517"/>
      <c r="GB42" s="512"/>
      <c r="GC42" s="512"/>
      <c r="GD42" s="512"/>
      <c r="GE42" s="513"/>
      <c r="GF42" s="514"/>
      <c r="GG42" s="515"/>
      <c r="GH42" s="514"/>
      <c r="GI42" s="516"/>
      <c r="GJ42" s="517"/>
      <c r="GK42" s="512"/>
      <c r="GL42" s="512"/>
      <c r="GM42" s="512"/>
      <c r="GN42" s="513"/>
      <c r="GO42" s="514"/>
      <c r="GP42" s="515"/>
      <c r="GQ42" s="514"/>
      <c r="GR42" s="516"/>
      <c r="GS42" s="517"/>
      <c r="GT42" s="539"/>
      <c r="GU42" s="540"/>
      <c r="GV42" s="521"/>
      <c r="GW42" s="521"/>
      <c r="GX42" s="104"/>
      <c r="GY42" s="105"/>
      <c r="GZ42" s="77"/>
    </row>
    <row r="43" spans="1:209" x14ac:dyDescent="0.25">
      <c r="A43"/>
      <c r="B43" s="77"/>
      <c r="C43" s="77"/>
      <c r="D43" s="35"/>
      <c r="E43" s="36"/>
      <c r="F43" s="37"/>
      <c r="G43" s="38"/>
      <c r="H43" s="39"/>
      <c r="I43" s="40"/>
      <c r="J43" s="143"/>
      <c r="K43" s="78"/>
      <c r="L43" s="106"/>
      <c r="M43" s="80"/>
      <c r="N43" s="81"/>
      <c r="O43" s="107"/>
      <c r="P43" s="123">
        <f t="shared" si="1"/>
        <v>0</v>
      </c>
      <c r="Q43" s="129"/>
      <c r="R43" s="129"/>
      <c r="S43" s="129"/>
      <c r="T43" s="39">
        <f t="shared" si="0"/>
        <v>0</v>
      </c>
      <c r="U43" s="358"/>
      <c r="V43" s="537"/>
      <c r="W43" s="541"/>
      <c r="X43" s="512"/>
      <c r="Y43" s="513"/>
      <c r="Z43" s="514"/>
      <c r="AA43" s="515"/>
      <c r="AB43" s="514"/>
      <c r="AC43" s="516"/>
      <c r="AD43" s="517"/>
      <c r="AE43" s="512"/>
      <c r="AF43" s="512"/>
      <c r="AG43" s="512"/>
      <c r="AH43" s="513"/>
      <c r="AI43" s="514"/>
      <c r="AJ43" s="515"/>
      <c r="AK43" s="514"/>
      <c r="AL43" s="516"/>
      <c r="AM43" s="517"/>
      <c r="AN43" s="512"/>
      <c r="AO43" s="512"/>
      <c r="AP43" s="512"/>
      <c r="AQ43" s="513"/>
      <c r="AR43" s="514"/>
      <c r="AS43" s="515"/>
      <c r="AT43" s="514"/>
      <c r="AU43" s="516"/>
      <c r="AV43" s="517"/>
      <c r="AW43" s="512"/>
      <c r="AX43" s="512"/>
      <c r="AY43" s="512"/>
      <c r="AZ43" s="513"/>
      <c r="BA43" s="514"/>
      <c r="BB43" s="515"/>
      <c r="BC43" s="514"/>
      <c r="BD43" s="516"/>
      <c r="BE43" s="517"/>
      <c r="BF43" s="512"/>
      <c r="BG43" s="512"/>
      <c r="BH43" s="512"/>
      <c r="BI43" s="513"/>
      <c r="BJ43" s="514"/>
      <c r="BK43" s="515"/>
      <c r="BL43" s="514"/>
      <c r="BM43" s="516"/>
      <c r="BN43" s="517"/>
      <c r="BO43" s="512"/>
      <c r="BP43" s="512"/>
      <c r="BQ43" s="512"/>
      <c r="BR43" s="513"/>
      <c r="BS43" s="514"/>
      <c r="BT43" s="515"/>
      <c r="BU43" s="514"/>
      <c r="BV43" s="516"/>
      <c r="BW43" s="517"/>
      <c r="BX43" s="512"/>
      <c r="BY43" s="512"/>
      <c r="BZ43" s="512"/>
      <c r="CA43" s="513"/>
      <c r="CB43" s="514"/>
      <c r="CC43" s="515"/>
      <c r="CD43" s="514"/>
      <c r="CE43" s="516"/>
      <c r="CF43" s="517"/>
      <c r="CG43" s="512"/>
      <c r="CH43" s="512"/>
      <c r="CI43" s="512"/>
      <c r="CJ43" s="513"/>
      <c r="CK43" s="514"/>
      <c r="CL43" s="515"/>
      <c r="CM43" s="514"/>
      <c r="CN43" s="516"/>
      <c r="CO43" s="517"/>
      <c r="CP43" s="512"/>
      <c r="CQ43" s="512"/>
      <c r="CR43" s="512"/>
      <c r="CS43" s="513"/>
      <c r="CT43" s="514"/>
      <c r="CU43" s="515"/>
      <c r="CV43" s="514"/>
      <c r="CW43" s="516"/>
      <c r="CX43" s="517"/>
      <c r="CY43" s="512"/>
      <c r="CZ43" s="512"/>
      <c r="DA43" s="512"/>
      <c r="DB43" s="513"/>
      <c r="DC43" s="514"/>
      <c r="DD43" s="515"/>
      <c r="DE43" s="514"/>
      <c r="DF43" s="516"/>
      <c r="DG43" s="517"/>
      <c r="DH43" s="512"/>
      <c r="DI43" s="512"/>
      <c r="DJ43" s="512"/>
      <c r="DK43" s="513"/>
      <c r="DL43" s="514"/>
      <c r="DM43" s="515"/>
      <c r="DN43" s="514"/>
      <c r="DO43" s="516"/>
      <c r="DP43" s="517"/>
      <c r="DQ43" s="512"/>
      <c r="DR43" s="512"/>
      <c r="DS43" s="512"/>
      <c r="DT43" s="513"/>
      <c r="DU43" s="514"/>
      <c r="DV43" s="515"/>
      <c r="DW43" s="514"/>
      <c r="DX43" s="516"/>
      <c r="DY43" s="517"/>
      <c r="DZ43" s="512"/>
      <c r="EA43" s="512"/>
      <c r="EB43" s="512"/>
      <c r="EC43" s="513"/>
      <c r="ED43" s="514"/>
      <c r="EE43" s="515"/>
      <c r="EF43" s="514"/>
      <c r="EG43" s="516"/>
      <c r="EH43" s="517"/>
      <c r="EI43" s="512"/>
      <c r="EJ43" s="512"/>
      <c r="EK43" s="512"/>
      <c r="EL43" s="513"/>
      <c r="EM43" s="514"/>
      <c r="EN43" s="515"/>
      <c r="EO43" s="514"/>
      <c r="EP43" s="516"/>
      <c r="EQ43" s="517"/>
      <c r="ER43" s="512"/>
      <c r="ES43" s="512"/>
      <c r="ET43" s="512"/>
      <c r="EU43" s="513"/>
      <c r="EV43" s="514"/>
      <c r="EW43" s="515"/>
      <c r="EX43" s="514"/>
      <c r="EY43" s="516"/>
      <c r="EZ43" s="517"/>
      <c r="FA43" s="512"/>
      <c r="FB43" s="512"/>
      <c r="FC43" s="512"/>
      <c r="FD43" s="513"/>
      <c r="FE43" s="514"/>
      <c r="FF43" s="515"/>
      <c r="FG43" s="514"/>
      <c r="FH43" s="516"/>
      <c r="FI43" s="517"/>
      <c r="FJ43" s="512"/>
      <c r="FK43" s="512"/>
      <c r="FL43" s="512"/>
      <c r="FM43" s="513"/>
      <c r="FN43" s="514"/>
      <c r="FO43" s="515"/>
      <c r="FP43" s="514"/>
      <c r="FQ43" s="516"/>
      <c r="FR43" s="517"/>
      <c r="FS43" s="512"/>
      <c r="FT43" s="512"/>
      <c r="FU43" s="512"/>
      <c r="FV43" s="513"/>
      <c r="FW43" s="514"/>
      <c r="FX43" s="515"/>
      <c r="FY43" s="514"/>
      <c r="FZ43" s="516"/>
      <c r="GA43" s="517"/>
      <c r="GB43" s="512"/>
      <c r="GC43" s="512"/>
      <c r="GD43" s="512"/>
      <c r="GE43" s="513"/>
      <c r="GF43" s="514"/>
      <c r="GG43" s="515"/>
      <c r="GH43" s="514"/>
      <c r="GI43" s="516"/>
      <c r="GJ43" s="517"/>
      <c r="GK43" s="512"/>
      <c r="GL43" s="512"/>
      <c r="GM43" s="512"/>
      <c r="GN43" s="513"/>
      <c r="GO43" s="514"/>
      <c r="GP43" s="515"/>
      <c r="GQ43" s="514"/>
      <c r="GR43" s="516"/>
      <c r="GS43" s="517"/>
      <c r="GT43" s="539"/>
      <c r="GU43" s="540"/>
      <c r="GV43" s="521"/>
      <c r="GW43" s="521"/>
      <c r="GX43" s="104"/>
      <c r="GY43" s="105"/>
      <c r="GZ43" s="77"/>
    </row>
    <row r="44" spans="1:209" x14ac:dyDescent="0.25">
      <c r="A44"/>
      <c r="B44" s="77"/>
      <c r="C44" s="77"/>
      <c r="D44" s="35"/>
      <c r="E44" s="36"/>
      <c r="F44" s="37"/>
      <c r="G44" s="38"/>
      <c r="H44" s="39"/>
      <c r="I44" s="40"/>
      <c r="J44" s="143"/>
      <c r="K44" s="78"/>
      <c r="L44" s="106"/>
      <c r="M44" s="80"/>
      <c r="N44" s="81"/>
      <c r="O44" s="107"/>
      <c r="P44" s="123">
        <f t="shared" si="1"/>
        <v>0</v>
      </c>
      <c r="Q44" s="129"/>
      <c r="R44" s="129"/>
      <c r="S44" s="129"/>
      <c r="T44" s="39">
        <f t="shared" si="0"/>
        <v>0</v>
      </c>
      <c r="U44" s="358"/>
      <c r="V44" s="120"/>
      <c r="W44" s="131"/>
      <c r="X44" s="95"/>
      <c r="Y44" s="96"/>
      <c r="Z44" s="97"/>
      <c r="AA44" s="98"/>
      <c r="AB44" s="97"/>
      <c r="AC44" s="99"/>
      <c r="AD44" s="100"/>
      <c r="AE44" s="95"/>
      <c r="AF44" s="95"/>
      <c r="AG44" s="95"/>
      <c r="AH44" s="96"/>
      <c r="AI44" s="97"/>
      <c r="AJ44" s="98"/>
      <c r="AK44" s="97"/>
      <c r="AL44" s="99"/>
      <c r="AM44" s="100"/>
      <c r="AN44" s="95"/>
      <c r="AO44" s="95"/>
      <c r="AP44" s="95"/>
      <c r="AQ44" s="96"/>
      <c r="AR44" s="97"/>
      <c r="AS44" s="98"/>
      <c r="AT44" s="97"/>
      <c r="AU44" s="99"/>
      <c r="AV44" s="100"/>
      <c r="AW44" s="95"/>
      <c r="AX44" s="95"/>
      <c r="AY44" s="95"/>
      <c r="AZ44" s="96"/>
      <c r="BA44" s="97"/>
      <c r="BB44" s="98"/>
      <c r="BC44" s="97"/>
      <c r="BD44" s="99"/>
      <c r="BE44" s="100"/>
      <c r="BF44" s="95"/>
      <c r="BG44" s="95"/>
      <c r="BH44" s="95"/>
      <c r="BI44" s="96"/>
      <c r="BJ44" s="97"/>
      <c r="BK44" s="98"/>
      <c r="BL44" s="97"/>
      <c r="BM44" s="99"/>
      <c r="BN44" s="100"/>
      <c r="BO44" s="95"/>
      <c r="BP44" s="95"/>
      <c r="BQ44" s="95"/>
      <c r="BR44" s="96"/>
      <c r="BS44" s="97"/>
      <c r="BT44" s="98"/>
      <c r="BU44" s="97"/>
      <c r="BV44" s="99"/>
      <c r="BW44" s="100"/>
      <c r="BX44" s="95"/>
      <c r="BY44" s="95"/>
      <c r="BZ44" s="95"/>
      <c r="CA44" s="96"/>
      <c r="CB44" s="97"/>
      <c r="CC44" s="98"/>
      <c r="CD44" s="97"/>
      <c r="CE44" s="99"/>
      <c r="CF44" s="100"/>
      <c r="CG44" s="95"/>
      <c r="CH44" s="95"/>
      <c r="CI44" s="95"/>
      <c r="CJ44" s="96"/>
      <c r="CK44" s="97"/>
      <c r="CL44" s="98"/>
      <c r="CM44" s="97"/>
      <c r="CN44" s="99"/>
      <c r="CO44" s="100"/>
      <c r="CP44" s="95"/>
      <c r="CQ44" s="95"/>
      <c r="CR44" s="95"/>
      <c r="CS44" s="96"/>
      <c r="CT44" s="97"/>
      <c r="CU44" s="98"/>
      <c r="CV44" s="97"/>
      <c r="CW44" s="99"/>
      <c r="CX44" s="100"/>
      <c r="CY44" s="95"/>
      <c r="CZ44" s="95"/>
      <c r="DA44" s="95"/>
      <c r="DB44" s="96"/>
      <c r="DC44" s="97"/>
      <c r="DD44" s="98"/>
      <c r="DE44" s="97"/>
      <c r="DF44" s="99"/>
      <c r="DG44" s="100"/>
      <c r="DH44" s="95"/>
      <c r="DI44" s="95"/>
      <c r="DJ44" s="95"/>
      <c r="DK44" s="96"/>
      <c r="DL44" s="97"/>
      <c r="DM44" s="98"/>
      <c r="DN44" s="97"/>
      <c r="DO44" s="99"/>
      <c r="DP44" s="100"/>
      <c r="DQ44" s="95"/>
      <c r="DR44" s="95"/>
      <c r="DS44" s="95"/>
      <c r="DT44" s="96"/>
      <c r="DU44" s="97"/>
      <c r="DV44" s="98"/>
      <c r="DW44" s="97"/>
      <c r="DX44" s="99"/>
      <c r="DY44" s="100"/>
      <c r="DZ44" s="95"/>
      <c r="EA44" s="95"/>
      <c r="EB44" s="95"/>
      <c r="EC44" s="96"/>
      <c r="ED44" s="97"/>
      <c r="EE44" s="98"/>
      <c r="EF44" s="97"/>
      <c r="EG44" s="99"/>
      <c r="EH44" s="100"/>
      <c r="EI44" s="95"/>
      <c r="EJ44" s="95"/>
      <c r="EK44" s="95"/>
      <c r="EL44" s="96"/>
      <c r="EM44" s="97"/>
      <c r="EN44" s="98"/>
      <c r="EO44" s="97"/>
      <c r="EP44" s="99"/>
      <c r="EQ44" s="100"/>
      <c r="ER44" s="95"/>
      <c r="ES44" s="95"/>
      <c r="ET44" s="95"/>
      <c r="EU44" s="96"/>
      <c r="EV44" s="97"/>
      <c r="EW44" s="98"/>
      <c r="EX44" s="97"/>
      <c r="EY44" s="99"/>
      <c r="EZ44" s="100"/>
      <c r="FA44" s="95"/>
      <c r="FB44" s="95"/>
      <c r="FC44" s="95"/>
      <c r="FD44" s="96"/>
      <c r="FE44" s="97"/>
      <c r="FF44" s="98"/>
      <c r="FG44" s="97"/>
      <c r="FH44" s="99"/>
      <c r="FI44" s="100"/>
      <c r="FJ44" s="95"/>
      <c r="FK44" s="95"/>
      <c r="FL44" s="95"/>
      <c r="FM44" s="96"/>
      <c r="FN44" s="97"/>
      <c r="FO44" s="98"/>
      <c r="FP44" s="97"/>
      <c r="FQ44" s="99"/>
      <c r="FR44" s="100"/>
      <c r="FS44" s="95"/>
      <c r="FT44" s="95"/>
      <c r="FU44" s="95"/>
      <c r="FV44" s="96"/>
      <c r="FW44" s="97"/>
      <c r="FX44" s="98"/>
      <c r="FY44" s="97"/>
      <c r="FZ44" s="99"/>
      <c r="GA44" s="100"/>
      <c r="GB44" s="95"/>
      <c r="GC44" s="95"/>
      <c r="GD44" s="95"/>
      <c r="GE44" s="96"/>
      <c r="GF44" s="97"/>
      <c r="GG44" s="98"/>
      <c r="GH44" s="97"/>
      <c r="GI44" s="99"/>
      <c r="GJ44" s="100"/>
      <c r="GK44" s="95"/>
      <c r="GL44" s="95"/>
      <c r="GM44" s="95"/>
      <c r="GN44" s="96"/>
      <c r="GO44" s="97"/>
      <c r="GP44" s="98"/>
      <c r="GQ44" s="97"/>
      <c r="GR44" s="99"/>
      <c r="GS44" s="100"/>
      <c r="GT44" s="102"/>
      <c r="GU44" s="92"/>
      <c r="GV44" s="144"/>
      <c r="GW44" s="144"/>
      <c r="GX44" s="104"/>
      <c r="GY44" s="105"/>
      <c r="GZ44" s="77"/>
    </row>
    <row r="45" spans="1:209" x14ac:dyDescent="0.25">
      <c r="A45"/>
      <c r="B45" s="77"/>
      <c r="C45" s="77"/>
      <c r="D45" s="35"/>
      <c r="E45" s="36"/>
      <c r="F45" s="37"/>
      <c r="G45" s="38"/>
      <c r="H45" s="39"/>
      <c r="I45" s="40"/>
      <c r="J45" s="143"/>
      <c r="K45" s="78"/>
      <c r="L45" s="106"/>
      <c r="M45" s="80"/>
      <c r="N45" s="81"/>
      <c r="O45" s="107"/>
      <c r="P45" s="123">
        <f t="shared" si="1"/>
        <v>0</v>
      </c>
      <c r="Q45" s="129"/>
      <c r="R45" s="129"/>
      <c r="S45" s="129"/>
      <c r="T45" s="39">
        <f t="shared" si="0"/>
        <v>0</v>
      </c>
      <c r="U45" s="358"/>
      <c r="V45" s="120"/>
      <c r="W45" s="131"/>
      <c r="X45" s="58"/>
      <c r="Y45" s="145"/>
      <c r="Z45" s="146"/>
      <c r="AA45" s="147"/>
      <c r="AB45" s="146"/>
      <c r="AC45" s="148"/>
      <c r="AD45" s="128"/>
      <c r="AE45" s="58"/>
      <c r="AF45" s="58"/>
      <c r="AG45" s="58"/>
      <c r="AH45" s="145"/>
      <c r="AI45" s="146"/>
      <c r="AJ45" s="147"/>
      <c r="AK45" s="146"/>
      <c r="AL45" s="148"/>
      <c r="AM45" s="128"/>
      <c r="AN45" s="58"/>
      <c r="AO45" s="58"/>
      <c r="AP45" s="58"/>
      <c r="AQ45" s="145"/>
      <c r="AR45" s="146"/>
      <c r="AS45" s="147"/>
      <c r="AT45" s="146"/>
      <c r="AU45" s="148"/>
      <c r="AV45" s="128"/>
      <c r="AW45" s="58"/>
      <c r="AX45" s="58"/>
      <c r="AY45" s="58"/>
      <c r="AZ45" s="145"/>
      <c r="BA45" s="146"/>
      <c r="BB45" s="147"/>
      <c r="BC45" s="146"/>
      <c r="BD45" s="148"/>
      <c r="BE45" s="128"/>
      <c r="BF45" s="58"/>
      <c r="BG45" s="58"/>
      <c r="BH45" s="58"/>
      <c r="BI45" s="145"/>
      <c r="BJ45" s="146"/>
      <c r="BK45" s="147"/>
      <c r="BL45" s="146"/>
      <c r="BM45" s="148"/>
      <c r="BN45" s="128"/>
      <c r="BO45" s="58"/>
      <c r="BP45" s="58"/>
      <c r="BQ45" s="58"/>
      <c r="BR45" s="145"/>
      <c r="BS45" s="146"/>
      <c r="BT45" s="147"/>
      <c r="BU45" s="146"/>
      <c r="BV45" s="148"/>
      <c r="BW45" s="128"/>
      <c r="BX45" s="58"/>
      <c r="BY45" s="58"/>
      <c r="BZ45" s="58"/>
      <c r="CA45" s="145"/>
      <c r="CB45" s="146"/>
      <c r="CC45" s="147"/>
      <c r="CD45" s="146"/>
      <c r="CE45" s="148"/>
      <c r="CF45" s="128"/>
      <c r="CG45" s="58"/>
      <c r="CH45" s="58"/>
      <c r="CI45" s="58"/>
      <c r="CJ45" s="145"/>
      <c r="CK45" s="146"/>
      <c r="CL45" s="147"/>
      <c r="CM45" s="146"/>
      <c r="CN45" s="148"/>
      <c r="CO45" s="128"/>
      <c r="CP45" s="58"/>
      <c r="CQ45" s="58"/>
      <c r="CR45" s="58"/>
      <c r="CS45" s="145"/>
      <c r="CT45" s="146"/>
      <c r="CU45" s="147"/>
      <c r="CV45" s="146"/>
      <c r="CW45" s="148"/>
      <c r="CX45" s="128"/>
      <c r="CY45" s="58"/>
      <c r="CZ45" s="58"/>
      <c r="DA45" s="58"/>
      <c r="DB45" s="145"/>
      <c r="DC45" s="146"/>
      <c r="DD45" s="147"/>
      <c r="DE45" s="146"/>
      <c r="DF45" s="148"/>
      <c r="DG45" s="128"/>
      <c r="DH45" s="58"/>
      <c r="DI45" s="58"/>
      <c r="DJ45" s="58"/>
      <c r="DK45" s="145"/>
      <c r="DL45" s="146"/>
      <c r="DM45" s="147"/>
      <c r="DN45" s="146"/>
      <c r="DO45" s="148"/>
      <c r="DP45" s="128"/>
      <c r="DQ45" s="58"/>
      <c r="DR45" s="58"/>
      <c r="DS45" s="58"/>
      <c r="DT45" s="145"/>
      <c r="DU45" s="146"/>
      <c r="DV45" s="147"/>
      <c r="DW45" s="146"/>
      <c r="DX45" s="148"/>
      <c r="DY45" s="128"/>
      <c r="DZ45" s="58"/>
      <c r="EA45" s="58"/>
      <c r="EB45" s="58"/>
      <c r="EC45" s="145"/>
      <c r="ED45" s="146"/>
      <c r="EE45" s="147"/>
      <c r="EF45" s="146"/>
      <c r="EG45" s="148"/>
      <c r="EH45" s="128"/>
      <c r="EI45" s="58"/>
      <c r="EJ45" s="58"/>
      <c r="EK45" s="58"/>
      <c r="EL45" s="145"/>
      <c r="EM45" s="146"/>
      <c r="EN45" s="147"/>
      <c r="EO45" s="146"/>
      <c r="EP45" s="148"/>
      <c r="EQ45" s="128"/>
      <c r="ER45" s="58"/>
      <c r="ES45" s="58"/>
      <c r="ET45" s="58"/>
      <c r="EU45" s="145"/>
      <c r="EV45" s="146"/>
      <c r="EW45" s="147"/>
      <c r="EX45" s="146"/>
      <c r="EY45" s="148"/>
      <c r="EZ45" s="128"/>
      <c r="FA45" s="58"/>
      <c r="FB45" s="58"/>
      <c r="FC45" s="58"/>
      <c r="FD45" s="145"/>
      <c r="FE45" s="146"/>
      <c r="FF45" s="147"/>
      <c r="FG45" s="146"/>
      <c r="FH45" s="148"/>
      <c r="FI45" s="128"/>
      <c r="FJ45" s="58"/>
      <c r="FK45" s="58"/>
      <c r="FL45" s="58"/>
      <c r="FM45" s="145"/>
      <c r="FN45" s="146"/>
      <c r="FO45" s="147"/>
      <c r="FP45" s="146"/>
      <c r="FQ45" s="148"/>
      <c r="FR45" s="128"/>
      <c r="FS45" s="58"/>
      <c r="FT45" s="58"/>
      <c r="FU45" s="58"/>
      <c r="FV45" s="145"/>
      <c r="FW45" s="146"/>
      <c r="FX45" s="147"/>
      <c r="FY45" s="146"/>
      <c r="FZ45" s="148"/>
      <c r="GA45" s="128"/>
      <c r="GB45" s="58"/>
      <c r="GC45" s="58"/>
      <c r="GD45" s="58"/>
      <c r="GE45" s="145"/>
      <c r="GF45" s="146"/>
      <c r="GG45" s="147"/>
      <c r="GH45" s="146"/>
      <c r="GI45" s="148"/>
      <c r="GJ45" s="128"/>
      <c r="GK45" s="58"/>
      <c r="GL45" s="58"/>
      <c r="GM45" s="58"/>
      <c r="GN45" s="145"/>
      <c r="GO45" s="146"/>
      <c r="GP45" s="147"/>
      <c r="GQ45" s="146"/>
      <c r="GR45" s="148"/>
      <c r="GS45" s="128"/>
      <c r="GT45" s="102"/>
      <c r="GU45" s="92"/>
      <c r="GV45" s="144"/>
      <c r="GW45" s="144"/>
      <c r="GX45" s="104"/>
      <c r="GY45" s="105"/>
      <c r="GZ45" s="77"/>
    </row>
    <row r="46" spans="1:209" x14ac:dyDescent="0.25">
      <c r="A46"/>
      <c r="B46" s="77"/>
      <c r="C46" s="77"/>
      <c r="D46" s="35"/>
      <c r="E46" s="36"/>
      <c r="F46" s="37"/>
      <c r="G46" s="38"/>
      <c r="H46" s="39"/>
      <c r="I46" s="40"/>
      <c r="J46" s="143"/>
      <c r="K46" s="78"/>
      <c r="L46" s="106"/>
      <c r="M46" s="80"/>
      <c r="N46" s="119"/>
      <c r="O46" s="107"/>
      <c r="P46" s="123">
        <f t="shared" si="1"/>
        <v>0</v>
      </c>
      <c r="Q46" s="129"/>
      <c r="R46" s="129"/>
      <c r="S46" s="129"/>
      <c r="T46" s="39">
        <f t="shared" si="0"/>
        <v>0</v>
      </c>
      <c r="U46" s="358"/>
      <c r="V46" s="120"/>
      <c r="W46" s="105"/>
      <c r="X46" s="58"/>
      <c r="Y46" s="145"/>
      <c r="Z46" s="146"/>
      <c r="AA46" s="147"/>
      <c r="AB46" s="146"/>
      <c r="AC46" s="148"/>
      <c r="AD46" s="128"/>
      <c r="AE46" s="58"/>
      <c r="AF46" s="58"/>
      <c r="AG46" s="58"/>
      <c r="AH46" s="145"/>
      <c r="AI46" s="146"/>
      <c r="AJ46" s="147"/>
      <c r="AK46" s="146"/>
      <c r="AL46" s="148"/>
      <c r="AM46" s="128"/>
      <c r="AN46" s="58"/>
      <c r="AO46" s="58"/>
      <c r="AP46" s="58"/>
      <c r="AQ46" s="145"/>
      <c r="AR46" s="146"/>
      <c r="AS46" s="147"/>
      <c r="AT46" s="146"/>
      <c r="AU46" s="148"/>
      <c r="AV46" s="128"/>
      <c r="AW46" s="58"/>
      <c r="AX46" s="58"/>
      <c r="AY46" s="58"/>
      <c r="AZ46" s="145"/>
      <c r="BA46" s="146"/>
      <c r="BB46" s="147"/>
      <c r="BC46" s="146"/>
      <c r="BD46" s="148"/>
      <c r="BE46" s="128"/>
      <c r="BF46" s="58"/>
      <c r="BG46" s="58"/>
      <c r="BH46" s="58"/>
      <c r="BI46" s="145"/>
      <c r="BJ46" s="146"/>
      <c r="BK46" s="147"/>
      <c r="BL46" s="146"/>
      <c r="BM46" s="148"/>
      <c r="BN46" s="128"/>
      <c r="BO46" s="58"/>
      <c r="BP46" s="58"/>
      <c r="BQ46" s="58"/>
      <c r="BR46" s="145"/>
      <c r="BS46" s="146"/>
      <c r="BT46" s="147"/>
      <c r="BU46" s="146"/>
      <c r="BV46" s="148"/>
      <c r="BW46" s="128"/>
      <c r="BX46" s="58"/>
      <c r="BY46" s="58"/>
      <c r="BZ46" s="58"/>
      <c r="CA46" s="145"/>
      <c r="CB46" s="146"/>
      <c r="CC46" s="147"/>
      <c r="CD46" s="146"/>
      <c r="CE46" s="148"/>
      <c r="CF46" s="128"/>
      <c r="CG46" s="58"/>
      <c r="CH46" s="58"/>
      <c r="CI46" s="58"/>
      <c r="CJ46" s="145"/>
      <c r="CK46" s="146"/>
      <c r="CL46" s="147"/>
      <c r="CM46" s="146"/>
      <c r="CN46" s="148"/>
      <c r="CO46" s="128"/>
      <c r="CP46" s="58"/>
      <c r="CQ46" s="58"/>
      <c r="CR46" s="58"/>
      <c r="CS46" s="145"/>
      <c r="CT46" s="146"/>
      <c r="CU46" s="147"/>
      <c r="CV46" s="146"/>
      <c r="CW46" s="148"/>
      <c r="CX46" s="128"/>
      <c r="CY46" s="58"/>
      <c r="CZ46" s="58"/>
      <c r="DA46" s="58"/>
      <c r="DB46" s="145"/>
      <c r="DC46" s="146"/>
      <c r="DD46" s="147"/>
      <c r="DE46" s="146"/>
      <c r="DF46" s="148"/>
      <c r="DG46" s="128"/>
      <c r="DH46" s="58"/>
      <c r="DI46" s="58"/>
      <c r="DJ46" s="58"/>
      <c r="DK46" s="145"/>
      <c r="DL46" s="146"/>
      <c r="DM46" s="147"/>
      <c r="DN46" s="146"/>
      <c r="DO46" s="148"/>
      <c r="DP46" s="128"/>
      <c r="DQ46" s="58"/>
      <c r="DR46" s="58"/>
      <c r="DS46" s="58"/>
      <c r="DT46" s="145"/>
      <c r="DU46" s="146"/>
      <c r="DV46" s="147"/>
      <c r="DW46" s="146"/>
      <c r="DX46" s="148"/>
      <c r="DY46" s="128"/>
      <c r="DZ46" s="58"/>
      <c r="EA46" s="58"/>
      <c r="EB46" s="58"/>
      <c r="EC46" s="145"/>
      <c r="ED46" s="146"/>
      <c r="EE46" s="147"/>
      <c r="EF46" s="146"/>
      <c r="EG46" s="148"/>
      <c r="EH46" s="128"/>
      <c r="EI46" s="58"/>
      <c r="EJ46" s="58"/>
      <c r="EK46" s="58"/>
      <c r="EL46" s="145"/>
      <c r="EM46" s="146"/>
      <c r="EN46" s="147"/>
      <c r="EO46" s="146"/>
      <c r="EP46" s="148"/>
      <c r="EQ46" s="128"/>
      <c r="ER46" s="58"/>
      <c r="ES46" s="58"/>
      <c r="ET46" s="58"/>
      <c r="EU46" s="145"/>
      <c r="EV46" s="146"/>
      <c r="EW46" s="147"/>
      <c r="EX46" s="146"/>
      <c r="EY46" s="148"/>
      <c r="EZ46" s="128"/>
      <c r="FA46" s="58"/>
      <c r="FB46" s="58"/>
      <c r="FC46" s="58"/>
      <c r="FD46" s="145"/>
      <c r="FE46" s="146"/>
      <c r="FF46" s="147"/>
      <c r="FG46" s="146"/>
      <c r="FH46" s="148"/>
      <c r="FI46" s="128"/>
      <c r="FJ46" s="58"/>
      <c r="FK46" s="58"/>
      <c r="FL46" s="58"/>
      <c r="FM46" s="145"/>
      <c r="FN46" s="146"/>
      <c r="FO46" s="147"/>
      <c r="FP46" s="146"/>
      <c r="FQ46" s="148"/>
      <c r="FR46" s="128"/>
      <c r="FS46" s="58"/>
      <c r="FT46" s="58"/>
      <c r="FU46" s="58"/>
      <c r="FV46" s="145"/>
      <c r="FW46" s="146"/>
      <c r="FX46" s="147"/>
      <c r="FY46" s="146"/>
      <c r="FZ46" s="148"/>
      <c r="GA46" s="128"/>
      <c r="GB46" s="58"/>
      <c r="GC46" s="58"/>
      <c r="GD46" s="58"/>
      <c r="GE46" s="145"/>
      <c r="GF46" s="146"/>
      <c r="GG46" s="147"/>
      <c r="GH46" s="146"/>
      <c r="GI46" s="148"/>
      <c r="GJ46" s="128"/>
      <c r="GK46" s="58"/>
      <c r="GL46" s="58"/>
      <c r="GM46" s="58"/>
      <c r="GN46" s="145"/>
      <c r="GO46" s="146"/>
      <c r="GP46" s="147"/>
      <c r="GQ46" s="146"/>
      <c r="GR46" s="148"/>
      <c r="GS46" s="128"/>
      <c r="GT46" s="102"/>
      <c r="GU46" s="92"/>
      <c r="GV46" s="141"/>
      <c r="GW46" s="149"/>
      <c r="GX46" s="104"/>
      <c r="GY46" s="105"/>
      <c r="GZ46" s="77"/>
    </row>
    <row r="47" spans="1:209" x14ac:dyDescent="0.25">
      <c r="A47"/>
      <c r="B47" s="77"/>
      <c r="C47" s="77"/>
      <c r="D47" s="35"/>
      <c r="E47" s="36"/>
      <c r="F47" s="37"/>
      <c r="G47" s="38"/>
      <c r="H47" s="39"/>
      <c r="I47" s="40"/>
      <c r="J47" s="143"/>
      <c r="K47" s="150"/>
      <c r="L47" s="106"/>
      <c r="M47" s="80"/>
      <c r="N47" s="81"/>
      <c r="O47" s="107"/>
      <c r="P47" s="123">
        <f t="shared" si="1"/>
        <v>0</v>
      </c>
      <c r="Q47" s="129"/>
      <c r="R47" s="129"/>
      <c r="S47" s="129"/>
      <c r="T47" s="39">
        <f t="shared" si="0"/>
        <v>0</v>
      </c>
      <c r="U47" s="358"/>
      <c r="V47" s="120"/>
      <c r="W47" s="105"/>
      <c r="X47" s="58"/>
      <c r="Y47" s="145"/>
      <c r="Z47" s="146"/>
      <c r="AA47" s="147"/>
      <c r="AB47" s="146"/>
      <c r="AC47" s="148"/>
      <c r="AD47" s="128"/>
      <c r="AE47" s="58"/>
      <c r="AF47" s="58"/>
      <c r="AG47" s="58"/>
      <c r="AH47" s="145"/>
      <c r="AI47" s="146"/>
      <c r="AJ47" s="147"/>
      <c r="AK47" s="146"/>
      <c r="AL47" s="148"/>
      <c r="AM47" s="128"/>
      <c r="AN47" s="58"/>
      <c r="AO47" s="58"/>
      <c r="AP47" s="58"/>
      <c r="AQ47" s="145"/>
      <c r="AR47" s="146"/>
      <c r="AS47" s="147"/>
      <c r="AT47" s="146"/>
      <c r="AU47" s="148"/>
      <c r="AV47" s="128"/>
      <c r="AW47" s="58"/>
      <c r="AX47" s="58"/>
      <c r="AY47" s="58"/>
      <c r="AZ47" s="145"/>
      <c r="BA47" s="146"/>
      <c r="BB47" s="147"/>
      <c r="BC47" s="146"/>
      <c r="BD47" s="148"/>
      <c r="BE47" s="128"/>
      <c r="BF47" s="58"/>
      <c r="BG47" s="58"/>
      <c r="BH47" s="58"/>
      <c r="BI47" s="145"/>
      <c r="BJ47" s="146"/>
      <c r="BK47" s="147"/>
      <c r="BL47" s="146"/>
      <c r="BM47" s="148"/>
      <c r="BN47" s="128"/>
      <c r="BO47" s="58"/>
      <c r="BP47" s="58"/>
      <c r="BQ47" s="58"/>
      <c r="BR47" s="145"/>
      <c r="BS47" s="146"/>
      <c r="BT47" s="147"/>
      <c r="BU47" s="146"/>
      <c r="BV47" s="148"/>
      <c r="BW47" s="128"/>
      <c r="BX47" s="58"/>
      <c r="BY47" s="58"/>
      <c r="BZ47" s="58"/>
      <c r="CA47" s="145"/>
      <c r="CB47" s="146"/>
      <c r="CC47" s="147"/>
      <c r="CD47" s="146"/>
      <c r="CE47" s="148"/>
      <c r="CF47" s="128"/>
      <c r="CG47" s="58"/>
      <c r="CH47" s="58"/>
      <c r="CI47" s="58"/>
      <c r="CJ47" s="145"/>
      <c r="CK47" s="146"/>
      <c r="CL47" s="147"/>
      <c r="CM47" s="146"/>
      <c r="CN47" s="148"/>
      <c r="CO47" s="128"/>
      <c r="CP47" s="58"/>
      <c r="CQ47" s="58"/>
      <c r="CR47" s="58"/>
      <c r="CS47" s="145"/>
      <c r="CT47" s="146"/>
      <c r="CU47" s="147"/>
      <c r="CV47" s="146"/>
      <c r="CW47" s="148"/>
      <c r="CX47" s="128"/>
      <c r="CY47" s="58"/>
      <c r="CZ47" s="58"/>
      <c r="DA47" s="58"/>
      <c r="DB47" s="145"/>
      <c r="DC47" s="146"/>
      <c r="DD47" s="147"/>
      <c r="DE47" s="146"/>
      <c r="DF47" s="148"/>
      <c r="DG47" s="128"/>
      <c r="DH47" s="58"/>
      <c r="DI47" s="58"/>
      <c r="DJ47" s="58"/>
      <c r="DK47" s="145"/>
      <c r="DL47" s="146"/>
      <c r="DM47" s="147"/>
      <c r="DN47" s="146"/>
      <c r="DO47" s="148"/>
      <c r="DP47" s="128"/>
      <c r="DQ47" s="58"/>
      <c r="DR47" s="58"/>
      <c r="DS47" s="58"/>
      <c r="DT47" s="145"/>
      <c r="DU47" s="146"/>
      <c r="DV47" s="147"/>
      <c r="DW47" s="146"/>
      <c r="DX47" s="148"/>
      <c r="DY47" s="128"/>
      <c r="DZ47" s="58"/>
      <c r="EA47" s="58"/>
      <c r="EB47" s="58"/>
      <c r="EC47" s="145"/>
      <c r="ED47" s="146"/>
      <c r="EE47" s="147"/>
      <c r="EF47" s="146"/>
      <c r="EG47" s="148"/>
      <c r="EH47" s="128"/>
      <c r="EI47" s="58"/>
      <c r="EJ47" s="58"/>
      <c r="EK47" s="58"/>
      <c r="EL47" s="145"/>
      <c r="EM47" s="146"/>
      <c r="EN47" s="147"/>
      <c r="EO47" s="146"/>
      <c r="EP47" s="148"/>
      <c r="EQ47" s="128"/>
      <c r="ER47" s="58"/>
      <c r="ES47" s="58"/>
      <c r="ET47" s="58"/>
      <c r="EU47" s="145"/>
      <c r="EV47" s="146"/>
      <c r="EW47" s="147"/>
      <c r="EX47" s="146"/>
      <c r="EY47" s="148"/>
      <c r="EZ47" s="128"/>
      <c r="FA47" s="58"/>
      <c r="FB47" s="58"/>
      <c r="FC47" s="58"/>
      <c r="FD47" s="145"/>
      <c r="FE47" s="146"/>
      <c r="FF47" s="147"/>
      <c r="FG47" s="146"/>
      <c r="FH47" s="148"/>
      <c r="FI47" s="128"/>
      <c r="FJ47" s="58"/>
      <c r="FK47" s="58"/>
      <c r="FL47" s="58"/>
      <c r="FM47" s="145"/>
      <c r="FN47" s="146"/>
      <c r="FO47" s="147"/>
      <c r="FP47" s="146"/>
      <c r="FQ47" s="148"/>
      <c r="FR47" s="128"/>
      <c r="FS47" s="58"/>
      <c r="FT47" s="58"/>
      <c r="FU47" s="58"/>
      <c r="FV47" s="145"/>
      <c r="FW47" s="146"/>
      <c r="FX47" s="147"/>
      <c r="FY47" s="146"/>
      <c r="FZ47" s="148"/>
      <c r="GA47" s="128"/>
      <c r="GB47" s="58"/>
      <c r="GC47" s="58"/>
      <c r="GD47" s="58"/>
      <c r="GE47" s="145"/>
      <c r="GF47" s="146"/>
      <c r="GG47" s="147"/>
      <c r="GH47" s="146"/>
      <c r="GI47" s="148"/>
      <c r="GJ47" s="128"/>
      <c r="GK47" s="58"/>
      <c r="GL47" s="58"/>
      <c r="GM47" s="58"/>
      <c r="GN47" s="145"/>
      <c r="GO47" s="146"/>
      <c r="GP47" s="147"/>
      <c r="GQ47" s="146"/>
      <c r="GR47" s="148"/>
      <c r="GS47" s="128"/>
      <c r="GT47" s="102"/>
      <c r="GU47" s="92"/>
      <c r="GV47" s="149"/>
      <c r="GW47" s="149"/>
      <c r="GX47" s="104"/>
      <c r="GY47" s="105"/>
      <c r="GZ47" s="77"/>
    </row>
    <row r="48" spans="1:209" x14ac:dyDescent="0.25">
      <c r="A48"/>
      <c r="B48" s="77"/>
      <c r="C48" s="77"/>
      <c r="D48" s="35"/>
      <c r="E48" s="36"/>
      <c r="F48" s="37"/>
      <c r="G48" s="38"/>
      <c r="H48" s="39"/>
      <c r="I48" s="40"/>
      <c r="J48" s="143"/>
      <c r="K48" s="78"/>
      <c r="L48" s="106"/>
      <c r="M48" s="80"/>
      <c r="N48" s="81"/>
      <c r="O48" s="107"/>
      <c r="P48" s="123">
        <f t="shared" si="1"/>
        <v>0</v>
      </c>
      <c r="Q48" s="129"/>
      <c r="R48" s="129"/>
      <c r="S48" s="129"/>
      <c r="T48" s="39">
        <f t="shared" si="0"/>
        <v>0</v>
      </c>
      <c r="U48" s="358"/>
      <c r="V48" s="120"/>
      <c r="W48" s="105"/>
      <c r="X48" s="58"/>
      <c r="Y48" s="145"/>
      <c r="Z48" s="146"/>
      <c r="AA48" s="147"/>
      <c r="AB48" s="146"/>
      <c r="AC48" s="148"/>
      <c r="AD48" s="128"/>
      <c r="AE48" s="58"/>
      <c r="AF48" s="58"/>
      <c r="AG48" s="58"/>
      <c r="AH48" s="145"/>
      <c r="AI48" s="146"/>
      <c r="AJ48" s="147"/>
      <c r="AK48" s="146"/>
      <c r="AL48" s="148"/>
      <c r="AM48" s="128"/>
      <c r="AN48" s="58"/>
      <c r="AO48" s="58"/>
      <c r="AP48" s="58"/>
      <c r="AQ48" s="145"/>
      <c r="AR48" s="146"/>
      <c r="AS48" s="147"/>
      <c r="AT48" s="146"/>
      <c r="AU48" s="148"/>
      <c r="AV48" s="128"/>
      <c r="AW48" s="58"/>
      <c r="AX48" s="58"/>
      <c r="AY48" s="58"/>
      <c r="AZ48" s="145"/>
      <c r="BA48" s="146"/>
      <c r="BB48" s="147"/>
      <c r="BC48" s="146"/>
      <c r="BD48" s="148"/>
      <c r="BE48" s="128"/>
      <c r="BF48" s="58"/>
      <c r="BG48" s="58"/>
      <c r="BH48" s="58"/>
      <c r="BI48" s="145"/>
      <c r="BJ48" s="146"/>
      <c r="BK48" s="147"/>
      <c r="BL48" s="146"/>
      <c r="BM48" s="148"/>
      <c r="BN48" s="128"/>
      <c r="BO48" s="58"/>
      <c r="BP48" s="58"/>
      <c r="BQ48" s="58"/>
      <c r="BR48" s="145"/>
      <c r="BS48" s="146"/>
      <c r="BT48" s="147"/>
      <c r="BU48" s="146"/>
      <c r="BV48" s="148"/>
      <c r="BW48" s="128"/>
      <c r="BX48" s="58"/>
      <c r="BY48" s="58"/>
      <c r="BZ48" s="58"/>
      <c r="CA48" s="145"/>
      <c r="CB48" s="146"/>
      <c r="CC48" s="147"/>
      <c r="CD48" s="146"/>
      <c r="CE48" s="148"/>
      <c r="CF48" s="128"/>
      <c r="CG48" s="58"/>
      <c r="CH48" s="58"/>
      <c r="CI48" s="58"/>
      <c r="CJ48" s="145"/>
      <c r="CK48" s="146"/>
      <c r="CL48" s="147"/>
      <c r="CM48" s="146"/>
      <c r="CN48" s="148"/>
      <c r="CO48" s="128"/>
      <c r="CP48" s="58"/>
      <c r="CQ48" s="58"/>
      <c r="CR48" s="58"/>
      <c r="CS48" s="145"/>
      <c r="CT48" s="146"/>
      <c r="CU48" s="147"/>
      <c r="CV48" s="146"/>
      <c r="CW48" s="148"/>
      <c r="CX48" s="128"/>
      <c r="CY48" s="58"/>
      <c r="CZ48" s="58"/>
      <c r="DA48" s="58"/>
      <c r="DB48" s="145"/>
      <c r="DC48" s="146"/>
      <c r="DD48" s="147"/>
      <c r="DE48" s="146"/>
      <c r="DF48" s="148"/>
      <c r="DG48" s="128"/>
      <c r="DH48" s="58"/>
      <c r="DI48" s="58"/>
      <c r="DJ48" s="58"/>
      <c r="DK48" s="145"/>
      <c r="DL48" s="146"/>
      <c r="DM48" s="147"/>
      <c r="DN48" s="146"/>
      <c r="DO48" s="148"/>
      <c r="DP48" s="128"/>
      <c r="DQ48" s="58"/>
      <c r="DR48" s="58"/>
      <c r="DS48" s="58"/>
      <c r="DT48" s="145"/>
      <c r="DU48" s="146"/>
      <c r="DV48" s="147"/>
      <c r="DW48" s="146"/>
      <c r="DX48" s="148"/>
      <c r="DY48" s="128"/>
      <c r="DZ48" s="58"/>
      <c r="EA48" s="58"/>
      <c r="EB48" s="58"/>
      <c r="EC48" s="145"/>
      <c r="ED48" s="146"/>
      <c r="EE48" s="147"/>
      <c r="EF48" s="146"/>
      <c r="EG48" s="148"/>
      <c r="EH48" s="128"/>
      <c r="EI48" s="58"/>
      <c r="EJ48" s="58"/>
      <c r="EK48" s="58"/>
      <c r="EL48" s="145"/>
      <c r="EM48" s="146"/>
      <c r="EN48" s="147"/>
      <c r="EO48" s="146"/>
      <c r="EP48" s="148"/>
      <c r="EQ48" s="128"/>
      <c r="ER48" s="58"/>
      <c r="ES48" s="58"/>
      <c r="ET48" s="58"/>
      <c r="EU48" s="145"/>
      <c r="EV48" s="146"/>
      <c r="EW48" s="147"/>
      <c r="EX48" s="146"/>
      <c r="EY48" s="148"/>
      <c r="EZ48" s="128"/>
      <c r="FA48" s="58"/>
      <c r="FB48" s="58"/>
      <c r="FC48" s="58"/>
      <c r="FD48" s="145"/>
      <c r="FE48" s="146"/>
      <c r="FF48" s="147"/>
      <c r="FG48" s="146"/>
      <c r="FH48" s="148"/>
      <c r="FI48" s="128"/>
      <c r="FJ48" s="58"/>
      <c r="FK48" s="58"/>
      <c r="FL48" s="58"/>
      <c r="FM48" s="145"/>
      <c r="FN48" s="146"/>
      <c r="FO48" s="147"/>
      <c r="FP48" s="146"/>
      <c r="FQ48" s="148"/>
      <c r="FR48" s="128"/>
      <c r="FS48" s="58"/>
      <c r="FT48" s="58"/>
      <c r="FU48" s="58"/>
      <c r="FV48" s="145"/>
      <c r="FW48" s="146"/>
      <c r="FX48" s="147"/>
      <c r="FY48" s="146"/>
      <c r="FZ48" s="148"/>
      <c r="GA48" s="128"/>
      <c r="GB48" s="58"/>
      <c r="GC48" s="58"/>
      <c r="GD48" s="58"/>
      <c r="GE48" s="145"/>
      <c r="GF48" s="146"/>
      <c r="GG48" s="147"/>
      <c r="GH48" s="146"/>
      <c r="GI48" s="148"/>
      <c r="GJ48" s="128"/>
      <c r="GK48" s="58"/>
      <c r="GL48" s="58"/>
      <c r="GM48" s="58"/>
      <c r="GN48" s="145"/>
      <c r="GO48" s="146"/>
      <c r="GP48" s="147"/>
      <c r="GQ48" s="146"/>
      <c r="GR48" s="148"/>
      <c r="GS48" s="128"/>
      <c r="GT48" s="102"/>
      <c r="GU48" s="92"/>
      <c r="GV48" s="149"/>
      <c r="GW48" s="149"/>
      <c r="GX48" s="104"/>
      <c r="GY48" s="105"/>
      <c r="GZ48" s="77"/>
    </row>
    <row r="49" spans="1:208" x14ac:dyDescent="0.25">
      <c r="A49"/>
      <c r="B49" s="77"/>
      <c r="C49" s="77"/>
      <c r="D49" s="35"/>
      <c r="E49" s="36"/>
      <c r="F49" s="37"/>
      <c r="G49" s="38"/>
      <c r="H49" s="39"/>
      <c r="I49" s="40"/>
      <c r="J49" s="143"/>
      <c r="K49" s="78"/>
      <c r="L49" s="106"/>
      <c r="M49" s="80"/>
      <c r="N49" s="81"/>
      <c r="O49" s="107"/>
      <c r="P49" s="123">
        <f t="shared" si="1"/>
        <v>0</v>
      </c>
      <c r="Q49" s="129"/>
      <c r="R49" s="129"/>
      <c r="S49" s="129"/>
      <c r="T49" s="39">
        <f t="shared" si="0"/>
        <v>0</v>
      </c>
      <c r="U49" s="358"/>
      <c r="V49" s="120"/>
      <c r="W49" s="105"/>
      <c r="X49" s="58"/>
      <c r="Y49" s="145"/>
      <c r="Z49" s="146"/>
      <c r="AA49" s="147"/>
      <c r="AB49" s="146"/>
      <c r="AC49" s="148"/>
      <c r="AD49" s="128"/>
      <c r="AE49" s="58"/>
      <c r="AF49" s="58"/>
      <c r="AG49" s="58"/>
      <c r="AH49" s="145"/>
      <c r="AI49" s="146"/>
      <c r="AJ49" s="147"/>
      <c r="AK49" s="146"/>
      <c r="AL49" s="148"/>
      <c r="AM49" s="128"/>
      <c r="AN49" s="58"/>
      <c r="AO49" s="58"/>
      <c r="AP49" s="58"/>
      <c r="AQ49" s="145"/>
      <c r="AR49" s="146"/>
      <c r="AS49" s="147"/>
      <c r="AT49" s="146"/>
      <c r="AU49" s="148"/>
      <c r="AV49" s="128"/>
      <c r="AW49" s="58"/>
      <c r="AX49" s="58"/>
      <c r="AY49" s="58"/>
      <c r="AZ49" s="145"/>
      <c r="BA49" s="146"/>
      <c r="BB49" s="147"/>
      <c r="BC49" s="146"/>
      <c r="BD49" s="148"/>
      <c r="BE49" s="128"/>
      <c r="BF49" s="58"/>
      <c r="BG49" s="58"/>
      <c r="BH49" s="58"/>
      <c r="BI49" s="145"/>
      <c r="BJ49" s="146"/>
      <c r="BK49" s="147"/>
      <c r="BL49" s="146"/>
      <c r="BM49" s="148"/>
      <c r="BN49" s="128"/>
      <c r="BO49" s="58"/>
      <c r="BP49" s="58"/>
      <c r="BQ49" s="58"/>
      <c r="BR49" s="145"/>
      <c r="BS49" s="146"/>
      <c r="BT49" s="147"/>
      <c r="BU49" s="146"/>
      <c r="BV49" s="148"/>
      <c r="BW49" s="128"/>
      <c r="BX49" s="58"/>
      <c r="BY49" s="58"/>
      <c r="BZ49" s="58"/>
      <c r="CA49" s="145"/>
      <c r="CB49" s="146"/>
      <c r="CC49" s="147"/>
      <c r="CD49" s="146"/>
      <c r="CE49" s="148"/>
      <c r="CF49" s="128"/>
      <c r="CG49" s="58"/>
      <c r="CH49" s="58"/>
      <c r="CI49" s="58"/>
      <c r="CJ49" s="145"/>
      <c r="CK49" s="146"/>
      <c r="CL49" s="147"/>
      <c r="CM49" s="146"/>
      <c r="CN49" s="148"/>
      <c r="CO49" s="128"/>
      <c r="CP49" s="58"/>
      <c r="CQ49" s="58"/>
      <c r="CR49" s="58"/>
      <c r="CS49" s="145"/>
      <c r="CT49" s="146"/>
      <c r="CU49" s="147"/>
      <c r="CV49" s="146"/>
      <c r="CW49" s="148"/>
      <c r="CX49" s="128"/>
      <c r="CY49" s="58"/>
      <c r="CZ49" s="58"/>
      <c r="DA49" s="58"/>
      <c r="DB49" s="145"/>
      <c r="DC49" s="146"/>
      <c r="DD49" s="147"/>
      <c r="DE49" s="146"/>
      <c r="DF49" s="148"/>
      <c r="DG49" s="128"/>
      <c r="DH49" s="58"/>
      <c r="DI49" s="58"/>
      <c r="DJ49" s="58"/>
      <c r="DK49" s="145"/>
      <c r="DL49" s="146"/>
      <c r="DM49" s="147"/>
      <c r="DN49" s="146"/>
      <c r="DO49" s="148"/>
      <c r="DP49" s="128"/>
      <c r="DQ49" s="58"/>
      <c r="DR49" s="58"/>
      <c r="DS49" s="58"/>
      <c r="DT49" s="145"/>
      <c r="DU49" s="146"/>
      <c r="DV49" s="147"/>
      <c r="DW49" s="146"/>
      <c r="DX49" s="148"/>
      <c r="DY49" s="128"/>
      <c r="DZ49" s="58"/>
      <c r="EA49" s="58"/>
      <c r="EB49" s="58"/>
      <c r="EC49" s="145"/>
      <c r="ED49" s="146"/>
      <c r="EE49" s="147"/>
      <c r="EF49" s="146"/>
      <c r="EG49" s="148"/>
      <c r="EH49" s="128"/>
      <c r="EI49" s="58"/>
      <c r="EJ49" s="58"/>
      <c r="EK49" s="58"/>
      <c r="EL49" s="145"/>
      <c r="EM49" s="146"/>
      <c r="EN49" s="147"/>
      <c r="EO49" s="146"/>
      <c r="EP49" s="148"/>
      <c r="EQ49" s="128"/>
      <c r="ER49" s="58"/>
      <c r="ES49" s="58"/>
      <c r="ET49" s="58"/>
      <c r="EU49" s="145"/>
      <c r="EV49" s="146"/>
      <c r="EW49" s="147"/>
      <c r="EX49" s="146"/>
      <c r="EY49" s="148"/>
      <c r="EZ49" s="128"/>
      <c r="FA49" s="58"/>
      <c r="FB49" s="58"/>
      <c r="FC49" s="58"/>
      <c r="FD49" s="145"/>
      <c r="FE49" s="146"/>
      <c r="FF49" s="147"/>
      <c r="FG49" s="146"/>
      <c r="FH49" s="148"/>
      <c r="FI49" s="128"/>
      <c r="FJ49" s="58"/>
      <c r="FK49" s="58"/>
      <c r="FL49" s="58"/>
      <c r="FM49" s="145"/>
      <c r="FN49" s="146"/>
      <c r="FO49" s="147"/>
      <c r="FP49" s="146"/>
      <c r="FQ49" s="148"/>
      <c r="FR49" s="128"/>
      <c r="FS49" s="58"/>
      <c r="FT49" s="58"/>
      <c r="FU49" s="58"/>
      <c r="FV49" s="145"/>
      <c r="FW49" s="146"/>
      <c r="FX49" s="147"/>
      <c r="FY49" s="146"/>
      <c r="FZ49" s="148"/>
      <c r="GA49" s="128"/>
      <c r="GB49" s="58"/>
      <c r="GC49" s="58"/>
      <c r="GD49" s="58"/>
      <c r="GE49" s="145"/>
      <c r="GF49" s="146"/>
      <c r="GG49" s="147"/>
      <c r="GH49" s="146"/>
      <c r="GI49" s="148"/>
      <c r="GJ49" s="128"/>
      <c r="GK49" s="58"/>
      <c r="GL49" s="58"/>
      <c r="GM49" s="58"/>
      <c r="GN49" s="145"/>
      <c r="GO49" s="146"/>
      <c r="GP49" s="147"/>
      <c r="GQ49" s="146"/>
      <c r="GR49" s="148"/>
      <c r="GS49" s="128"/>
      <c r="GT49" s="128"/>
      <c r="GU49" s="92"/>
      <c r="GV49" s="149"/>
      <c r="GW49" s="149"/>
      <c r="GX49" s="104"/>
      <c r="GY49" s="105"/>
      <c r="GZ49" s="77"/>
    </row>
    <row r="50" spans="1:208" x14ac:dyDescent="0.25">
      <c r="A50"/>
      <c r="B50" s="77"/>
      <c r="C50" s="77"/>
      <c r="D50" s="35"/>
      <c r="E50" s="36"/>
      <c r="F50" s="37"/>
      <c r="G50" s="38"/>
      <c r="H50" s="39"/>
      <c r="I50" s="40"/>
      <c r="J50" s="143"/>
      <c r="K50" s="78"/>
      <c r="L50" s="106"/>
      <c r="M50" s="80"/>
      <c r="N50" s="81"/>
      <c r="O50" s="107"/>
      <c r="P50" s="123">
        <f t="shared" si="1"/>
        <v>0</v>
      </c>
      <c r="Q50" s="129"/>
      <c r="R50" s="129"/>
      <c r="S50" s="129"/>
      <c r="T50" s="39">
        <f t="shared" si="0"/>
        <v>0</v>
      </c>
      <c r="U50" s="358"/>
      <c r="V50" s="120"/>
      <c r="W50" s="105"/>
      <c r="X50" s="58"/>
      <c r="Y50" s="145"/>
      <c r="Z50" s="146"/>
      <c r="AA50" s="147"/>
      <c r="AB50" s="146"/>
      <c r="AC50" s="148"/>
      <c r="AD50" s="128"/>
      <c r="AE50" s="58"/>
      <c r="AF50" s="58"/>
      <c r="AG50" s="58"/>
      <c r="AH50" s="145"/>
      <c r="AI50" s="146"/>
      <c r="AJ50" s="147"/>
      <c r="AK50" s="146"/>
      <c r="AL50" s="148"/>
      <c r="AM50" s="128"/>
      <c r="AN50" s="58"/>
      <c r="AO50" s="58"/>
      <c r="AP50" s="58"/>
      <c r="AQ50" s="145"/>
      <c r="AR50" s="146"/>
      <c r="AS50" s="147"/>
      <c r="AT50" s="146"/>
      <c r="AU50" s="148"/>
      <c r="AV50" s="128"/>
      <c r="AW50" s="58"/>
      <c r="AX50" s="58"/>
      <c r="AY50" s="58"/>
      <c r="AZ50" s="145"/>
      <c r="BA50" s="146"/>
      <c r="BB50" s="147"/>
      <c r="BC50" s="146"/>
      <c r="BD50" s="148"/>
      <c r="BE50" s="128"/>
      <c r="BF50" s="58"/>
      <c r="BG50" s="58"/>
      <c r="BH50" s="58"/>
      <c r="BI50" s="145"/>
      <c r="BJ50" s="146"/>
      <c r="BK50" s="147"/>
      <c r="BL50" s="146"/>
      <c r="BM50" s="148"/>
      <c r="BN50" s="128"/>
      <c r="BO50" s="58"/>
      <c r="BP50" s="58"/>
      <c r="BQ50" s="58"/>
      <c r="BR50" s="145"/>
      <c r="BS50" s="146"/>
      <c r="BT50" s="147"/>
      <c r="BU50" s="146"/>
      <c r="BV50" s="148"/>
      <c r="BW50" s="128"/>
      <c r="BX50" s="58"/>
      <c r="BY50" s="58"/>
      <c r="BZ50" s="58"/>
      <c r="CA50" s="145"/>
      <c r="CB50" s="146"/>
      <c r="CC50" s="147"/>
      <c r="CD50" s="146"/>
      <c r="CE50" s="148"/>
      <c r="CF50" s="128"/>
      <c r="CG50" s="58"/>
      <c r="CH50" s="58"/>
      <c r="CI50" s="58"/>
      <c r="CJ50" s="145"/>
      <c r="CK50" s="146"/>
      <c r="CL50" s="147"/>
      <c r="CM50" s="146"/>
      <c r="CN50" s="148"/>
      <c r="CO50" s="128"/>
      <c r="CP50" s="58"/>
      <c r="CQ50" s="58"/>
      <c r="CR50" s="58"/>
      <c r="CS50" s="145"/>
      <c r="CT50" s="146"/>
      <c r="CU50" s="147"/>
      <c r="CV50" s="146"/>
      <c r="CW50" s="148"/>
      <c r="CX50" s="128"/>
      <c r="CY50" s="58"/>
      <c r="CZ50" s="58"/>
      <c r="DA50" s="58"/>
      <c r="DB50" s="145"/>
      <c r="DC50" s="146"/>
      <c r="DD50" s="147"/>
      <c r="DE50" s="146"/>
      <c r="DF50" s="148"/>
      <c r="DG50" s="128"/>
      <c r="DH50" s="58"/>
      <c r="DI50" s="58"/>
      <c r="DJ50" s="58"/>
      <c r="DK50" s="145"/>
      <c r="DL50" s="146"/>
      <c r="DM50" s="147"/>
      <c r="DN50" s="146"/>
      <c r="DO50" s="148"/>
      <c r="DP50" s="128"/>
      <c r="DQ50" s="58"/>
      <c r="DR50" s="58"/>
      <c r="DS50" s="58"/>
      <c r="DT50" s="145"/>
      <c r="DU50" s="146"/>
      <c r="DV50" s="147"/>
      <c r="DW50" s="146"/>
      <c r="DX50" s="148"/>
      <c r="DY50" s="128"/>
      <c r="DZ50" s="58"/>
      <c r="EA50" s="58"/>
      <c r="EB50" s="58"/>
      <c r="EC50" s="145"/>
      <c r="ED50" s="146"/>
      <c r="EE50" s="147"/>
      <c r="EF50" s="146"/>
      <c r="EG50" s="148"/>
      <c r="EH50" s="128"/>
      <c r="EI50" s="58"/>
      <c r="EJ50" s="58"/>
      <c r="EK50" s="58"/>
      <c r="EL50" s="145"/>
      <c r="EM50" s="146"/>
      <c r="EN50" s="147"/>
      <c r="EO50" s="146"/>
      <c r="EP50" s="148"/>
      <c r="EQ50" s="128"/>
      <c r="ER50" s="58"/>
      <c r="ES50" s="58"/>
      <c r="ET50" s="58"/>
      <c r="EU50" s="145"/>
      <c r="EV50" s="146"/>
      <c r="EW50" s="147"/>
      <c r="EX50" s="146"/>
      <c r="EY50" s="148"/>
      <c r="EZ50" s="128"/>
      <c r="FA50" s="58"/>
      <c r="FB50" s="58"/>
      <c r="FC50" s="58"/>
      <c r="FD50" s="145"/>
      <c r="FE50" s="146"/>
      <c r="FF50" s="147"/>
      <c r="FG50" s="146"/>
      <c r="FH50" s="148"/>
      <c r="FI50" s="128"/>
      <c r="FJ50" s="58"/>
      <c r="FK50" s="58"/>
      <c r="FL50" s="58"/>
      <c r="FM50" s="145"/>
      <c r="FN50" s="146"/>
      <c r="FO50" s="147"/>
      <c r="FP50" s="146"/>
      <c r="FQ50" s="148"/>
      <c r="FR50" s="128"/>
      <c r="FS50" s="58"/>
      <c r="FT50" s="58"/>
      <c r="FU50" s="58"/>
      <c r="FV50" s="145"/>
      <c r="FW50" s="146"/>
      <c r="FX50" s="147"/>
      <c r="FY50" s="146"/>
      <c r="FZ50" s="148"/>
      <c r="GA50" s="128"/>
      <c r="GB50" s="58"/>
      <c r="GC50" s="58"/>
      <c r="GD50" s="58"/>
      <c r="GE50" s="145"/>
      <c r="GF50" s="146"/>
      <c r="GG50" s="147"/>
      <c r="GH50" s="146"/>
      <c r="GI50" s="148"/>
      <c r="GJ50" s="128"/>
      <c r="GK50" s="58"/>
      <c r="GL50" s="58"/>
      <c r="GM50" s="58"/>
      <c r="GN50" s="145"/>
      <c r="GO50" s="146"/>
      <c r="GP50" s="147"/>
      <c r="GQ50" s="146"/>
      <c r="GR50" s="148"/>
      <c r="GS50" s="128"/>
      <c r="GT50" s="128"/>
      <c r="GU50" s="92"/>
      <c r="GV50" s="149"/>
      <c r="GW50" s="149"/>
      <c r="GX50" s="104"/>
      <c r="GY50" s="105"/>
      <c r="GZ50" s="77"/>
    </row>
    <row r="51" spans="1:208" x14ac:dyDescent="0.25">
      <c r="A51"/>
      <c r="B51" s="77"/>
      <c r="C51" s="77"/>
      <c r="D51" s="35"/>
      <c r="E51" s="36"/>
      <c r="F51" s="37"/>
      <c r="G51" s="38"/>
      <c r="H51" s="39"/>
      <c r="I51" s="40"/>
      <c r="J51" s="143"/>
      <c r="K51" s="78"/>
      <c r="L51" s="106"/>
      <c r="M51" s="80"/>
      <c r="N51" s="81"/>
      <c r="O51" s="107"/>
      <c r="P51" s="123">
        <f t="shared" si="1"/>
        <v>0</v>
      </c>
      <c r="Q51" s="129"/>
      <c r="R51" s="129"/>
      <c r="S51" s="129"/>
      <c r="T51" s="39">
        <f t="shared" si="0"/>
        <v>0</v>
      </c>
      <c r="U51" s="358"/>
      <c r="V51" s="120"/>
      <c r="W51" s="105"/>
      <c r="X51" s="58"/>
      <c r="Y51" s="145"/>
      <c r="Z51" s="146"/>
      <c r="AA51" s="147"/>
      <c r="AB51" s="146"/>
      <c r="AC51" s="148"/>
      <c r="AD51" s="128"/>
      <c r="AE51" s="58"/>
      <c r="AF51" s="58"/>
      <c r="AG51" s="58"/>
      <c r="AH51" s="145"/>
      <c r="AI51" s="146"/>
      <c r="AJ51" s="147"/>
      <c r="AK51" s="146"/>
      <c r="AL51" s="148"/>
      <c r="AM51" s="128"/>
      <c r="AN51" s="58"/>
      <c r="AO51" s="58"/>
      <c r="AP51" s="58"/>
      <c r="AQ51" s="145"/>
      <c r="AR51" s="146"/>
      <c r="AS51" s="147"/>
      <c r="AT51" s="146"/>
      <c r="AU51" s="148"/>
      <c r="AV51" s="128"/>
      <c r="AW51" s="58"/>
      <c r="AX51" s="58"/>
      <c r="AY51" s="58"/>
      <c r="AZ51" s="145"/>
      <c r="BA51" s="146"/>
      <c r="BB51" s="147"/>
      <c r="BC51" s="146"/>
      <c r="BD51" s="148"/>
      <c r="BE51" s="128"/>
      <c r="BF51" s="58"/>
      <c r="BG51" s="58"/>
      <c r="BH51" s="58"/>
      <c r="BI51" s="145"/>
      <c r="BJ51" s="146"/>
      <c r="BK51" s="147"/>
      <c r="BL51" s="146"/>
      <c r="BM51" s="148"/>
      <c r="BN51" s="128"/>
      <c r="BO51" s="58"/>
      <c r="BP51" s="58"/>
      <c r="BQ51" s="58"/>
      <c r="BR51" s="145"/>
      <c r="BS51" s="146"/>
      <c r="BT51" s="147"/>
      <c r="BU51" s="146"/>
      <c r="BV51" s="148"/>
      <c r="BW51" s="128"/>
      <c r="BX51" s="58"/>
      <c r="BY51" s="58"/>
      <c r="BZ51" s="58"/>
      <c r="CA51" s="145"/>
      <c r="CB51" s="146"/>
      <c r="CC51" s="147"/>
      <c r="CD51" s="146"/>
      <c r="CE51" s="148"/>
      <c r="CF51" s="128"/>
      <c r="CG51" s="58"/>
      <c r="CH51" s="58"/>
      <c r="CI51" s="58"/>
      <c r="CJ51" s="145"/>
      <c r="CK51" s="146"/>
      <c r="CL51" s="147"/>
      <c r="CM51" s="146"/>
      <c r="CN51" s="148"/>
      <c r="CO51" s="128"/>
      <c r="CP51" s="58"/>
      <c r="CQ51" s="58"/>
      <c r="CR51" s="58"/>
      <c r="CS51" s="145"/>
      <c r="CT51" s="146"/>
      <c r="CU51" s="147"/>
      <c r="CV51" s="146"/>
      <c r="CW51" s="148"/>
      <c r="CX51" s="128"/>
      <c r="CY51" s="58"/>
      <c r="CZ51" s="58"/>
      <c r="DA51" s="58"/>
      <c r="DB51" s="145"/>
      <c r="DC51" s="146"/>
      <c r="DD51" s="147"/>
      <c r="DE51" s="146"/>
      <c r="DF51" s="148"/>
      <c r="DG51" s="128"/>
      <c r="DH51" s="58"/>
      <c r="DI51" s="58"/>
      <c r="DJ51" s="58"/>
      <c r="DK51" s="145"/>
      <c r="DL51" s="146"/>
      <c r="DM51" s="147"/>
      <c r="DN51" s="146"/>
      <c r="DO51" s="148"/>
      <c r="DP51" s="128"/>
      <c r="DQ51" s="58"/>
      <c r="DR51" s="58"/>
      <c r="DS51" s="58"/>
      <c r="DT51" s="145"/>
      <c r="DU51" s="146"/>
      <c r="DV51" s="147"/>
      <c r="DW51" s="146"/>
      <c r="DX51" s="148"/>
      <c r="DY51" s="128"/>
      <c r="DZ51" s="58"/>
      <c r="EA51" s="58"/>
      <c r="EB51" s="58"/>
      <c r="EC51" s="145"/>
      <c r="ED51" s="146"/>
      <c r="EE51" s="147"/>
      <c r="EF51" s="146"/>
      <c r="EG51" s="148"/>
      <c r="EH51" s="128"/>
      <c r="EI51" s="58"/>
      <c r="EJ51" s="58"/>
      <c r="EK51" s="58"/>
      <c r="EL51" s="145"/>
      <c r="EM51" s="146"/>
      <c r="EN51" s="147"/>
      <c r="EO51" s="146"/>
      <c r="EP51" s="148"/>
      <c r="EQ51" s="128"/>
      <c r="ER51" s="58"/>
      <c r="ES51" s="58"/>
      <c r="ET51" s="58"/>
      <c r="EU51" s="145"/>
      <c r="EV51" s="146"/>
      <c r="EW51" s="147"/>
      <c r="EX51" s="146"/>
      <c r="EY51" s="148"/>
      <c r="EZ51" s="128"/>
      <c r="FA51" s="58"/>
      <c r="FB51" s="58"/>
      <c r="FC51" s="58"/>
      <c r="FD51" s="145"/>
      <c r="FE51" s="146"/>
      <c r="FF51" s="147"/>
      <c r="FG51" s="146"/>
      <c r="FH51" s="148"/>
      <c r="FI51" s="128"/>
      <c r="FJ51" s="58"/>
      <c r="FK51" s="58"/>
      <c r="FL51" s="58"/>
      <c r="FM51" s="145"/>
      <c r="FN51" s="146"/>
      <c r="FO51" s="147"/>
      <c r="FP51" s="146"/>
      <c r="FQ51" s="148"/>
      <c r="FR51" s="128"/>
      <c r="FS51" s="58"/>
      <c r="FT51" s="58"/>
      <c r="FU51" s="58"/>
      <c r="FV51" s="145"/>
      <c r="FW51" s="146"/>
      <c r="FX51" s="147"/>
      <c r="FY51" s="146"/>
      <c r="FZ51" s="148"/>
      <c r="GA51" s="128"/>
      <c r="GB51" s="58"/>
      <c r="GC51" s="58"/>
      <c r="GD51" s="58"/>
      <c r="GE51" s="145"/>
      <c r="GF51" s="146"/>
      <c r="GG51" s="147"/>
      <c r="GH51" s="146"/>
      <c r="GI51" s="148"/>
      <c r="GJ51" s="128"/>
      <c r="GK51" s="58"/>
      <c r="GL51" s="58"/>
      <c r="GM51" s="58"/>
      <c r="GN51" s="145"/>
      <c r="GO51" s="146"/>
      <c r="GP51" s="147"/>
      <c r="GQ51" s="146"/>
      <c r="GR51" s="148"/>
      <c r="GS51" s="128"/>
      <c r="GT51" s="128"/>
      <c r="GU51" s="92"/>
      <c r="GV51" s="149"/>
      <c r="GW51" s="149"/>
      <c r="GX51" s="104"/>
      <c r="GY51" s="105"/>
      <c r="GZ51" s="77"/>
    </row>
    <row r="52" spans="1:208" x14ac:dyDescent="0.25">
      <c r="A52"/>
      <c r="B52" s="77"/>
      <c r="C52" s="77"/>
      <c r="D52" s="35"/>
      <c r="E52" s="36"/>
      <c r="F52" s="37"/>
      <c r="G52" s="38"/>
      <c r="H52" s="39"/>
      <c r="I52" s="40"/>
      <c r="J52" s="143"/>
      <c r="K52" s="78"/>
      <c r="L52" s="106"/>
      <c r="M52" s="80"/>
      <c r="N52" s="81"/>
      <c r="O52" s="107"/>
      <c r="P52" s="123">
        <f t="shared" si="1"/>
        <v>0</v>
      </c>
      <c r="Q52" s="129"/>
      <c r="R52" s="129"/>
      <c r="S52" s="129"/>
      <c r="T52" s="39">
        <f t="shared" si="0"/>
        <v>0</v>
      </c>
      <c r="U52" s="358"/>
      <c r="V52" s="120"/>
      <c r="W52" s="105"/>
      <c r="X52" s="58"/>
      <c r="Y52" s="145"/>
      <c r="Z52" s="146"/>
      <c r="AA52" s="147"/>
      <c r="AB52" s="146"/>
      <c r="AC52" s="148"/>
      <c r="AD52" s="128"/>
      <c r="AE52" s="58"/>
      <c r="AF52" s="58"/>
      <c r="AG52" s="58"/>
      <c r="AH52" s="145"/>
      <c r="AI52" s="146"/>
      <c r="AJ52" s="147"/>
      <c r="AK52" s="146"/>
      <c r="AL52" s="148"/>
      <c r="AM52" s="128"/>
      <c r="AN52" s="58"/>
      <c r="AO52" s="58"/>
      <c r="AP52" s="58"/>
      <c r="AQ52" s="145"/>
      <c r="AR52" s="146"/>
      <c r="AS52" s="147"/>
      <c r="AT52" s="146"/>
      <c r="AU52" s="148"/>
      <c r="AV52" s="128"/>
      <c r="AW52" s="58"/>
      <c r="AX52" s="58"/>
      <c r="AY52" s="58"/>
      <c r="AZ52" s="145"/>
      <c r="BA52" s="146"/>
      <c r="BB52" s="147"/>
      <c r="BC52" s="146"/>
      <c r="BD52" s="148"/>
      <c r="BE52" s="128"/>
      <c r="BF52" s="58"/>
      <c r="BG52" s="58"/>
      <c r="BH52" s="58"/>
      <c r="BI52" s="145"/>
      <c r="BJ52" s="146"/>
      <c r="BK52" s="147"/>
      <c r="BL52" s="146"/>
      <c r="BM52" s="148"/>
      <c r="BN52" s="128"/>
      <c r="BO52" s="58"/>
      <c r="BP52" s="58"/>
      <c r="BQ52" s="58"/>
      <c r="BR52" s="145"/>
      <c r="BS52" s="146"/>
      <c r="BT52" s="147"/>
      <c r="BU52" s="146"/>
      <c r="BV52" s="148"/>
      <c r="BW52" s="128"/>
      <c r="BX52" s="58"/>
      <c r="BY52" s="58"/>
      <c r="BZ52" s="58"/>
      <c r="CA52" s="145"/>
      <c r="CB52" s="146"/>
      <c r="CC52" s="147"/>
      <c r="CD52" s="146"/>
      <c r="CE52" s="148"/>
      <c r="CF52" s="128"/>
      <c r="CG52" s="58"/>
      <c r="CH52" s="58"/>
      <c r="CI52" s="58"/>
      <c r="CJ52" s="145"/>
      <c r="CK52" s="146"/>
      <c r="CL52" s="147"/>
      <c r="CM52" s="146"/>
      <c r="CN52" s="148"/>
      <c r="CO52" s="128"/>
      <c r="CP52" s="58"/>
      <c r="CQ52" s="58"/>
      <c r="CR52" s="58"/>
      <c r="CS52" s="145"/>
      <c r="CT52" s="146"/>
      <c r="CU52" s="147"/>
      <c r="CV52" s="146"/>
      <c r="CW52" s="148"/>
      <c r="CX52" s="128"/>
      <c r="CY52" s="58"/>
      <c r="CZ52" s="58"/>
      <c r="DA52" s="58"/>
      <c r="DB52" s="145"/>
      <c r="DC52" s="146"/>
      <c r="DD52" s="147"/>
      <c r="DE52" s="146"/>
      <c r="DF52" s="148"/>
      <c r="DG52" s="128"/>
      <c r="DH52" s="58"/>
      <c r="DI52" s="58"/>
      <c r="DJ52" s="58"/>
      <c r="DK52" s="145"/>
      <c r="DL52" s="146"/>
      <c r="DM52" s="147"/>
      <c r="DN52" s="146"/>
      <c r="DO52" s="148"/>
      <c r="DP52" s="128"/>
      <c r="DQ52" s="58"/>
      <c r="DR52" s="58"/>
      <c r="DS52" s="58"/>
      <c r="DT52" s="145"/>
      <c r="DU52" s="146"/>
      <c r="DV52" s="147"/>
      <c r="DW52" s="146"/>
      <c r="DX52" s="148"/>
      <c r="DY52" s="128"/>
      <c r="DZ52" s="58"/>
      <c r="EA52" s="58"/>
      <c r="EB52" s="58"/>
      <c r="EC52" s="145"/>
      <c r="ED52" s="146"/>
      <c r="EE52" s="147"/>
      <c r="EF52" s="146"/>
      <c r="EG52" s="148"/>
      <c r="EH52" s="128"/>
      <c r="EI52" s="58"/>
      <c r="EJ52" s="58"/>
      <c r="EK52" s="58"/>
      <c r="EL52" s="145"/>
      <c r="EM52" s="146"/>
      <c r="EN52" s="147"/>
      <c r="EO52" s="146"/>
      <c r="EP52" s="148"/>
      <c r="EQ52" s="128"/>
      <c r="ER52" s="58"/>
      <c r="ES52" s="58"/>
      <c r="ET52" s="58"/>
      <c r="EU52" s="145"/>
      <c r="EV52" s="146"/>
      <c r="EW52" s="147"/>
      <c r="EX52" s="146"/>
      <c r="EY52" s="148"/>
      <c r="EZ52" s="128"/>
      <c r="FA52" s="58"/>
      <c r="FB52" s="58"/>
      <c r="FC52" s="58"/>
      <c r="FD52" s="145"/>
      <c r="FE52" s="146"/>
      <c r="FF52" s="147"/>
      <c r="FG52" s="146"/>
      <c r="FH52" s="148"/>
      <c r="FI52" s="128"/>
      <c r="FJ52" s="58"/>
      <c r="FK52" s="58"/>
      <c r="FL52" s="58"/>
      <c r="FM52" s="145"/>
      <c r="FN52" s="146"/>
      <c r="FO52" s="147"/>
      <c r="FP52" s="146"/>
      <c r="FQ52" s="148"/>
      <c r="FR52" s="128"/>
      <c r="FS52" s="58"/>
      <c r="FT52" s="58"/>
      <c r="FU52" s="58"/>
      <c r="FV52" s="145"/>
      <c r="FW52" s="146"/>
      <c r="FX52" s="147"/>
      <c r="FY52" s="146"/>
      <c r="FZ52" s="148"/>
      <c r="GA52" s="128"/>
      <c r="GB52" s="58"/>
      <c r="GC52" s="58"/>
      <c r="GD52" s="58"/>
      <c r="GE52" s="145"/>
      <c r="GF52" s="146"/>
      <c r="GG52" s="147"/>
      <c r="GH52" s="146"/>
      <c r="GI52" s="148"/>
      <c r="GJ52" s="128"/>
      <c r="GK52" s="58"/>
      <c r="GL52" s="58"/>
      <c r="GM52" s="58"/>
      <c r="GN52" s="145"/>
      <c r="GO52" s="146"/>
      <c r="GP52" s="147"/>
      <c r="GQ52" s="146"/>
      <c r="GR52" s="148"/>
      <c r="GS52" s="128"/>
      <c r="GT52" s="128"/>
      <c r="GU52" s="92"/>
      <c r="GV52" s="149"/>
      <c r="GW52" s="149"/>
      <c r="GX52" s="104"/>
      <c r="GY52" s="105"/>
      <c r="GZ52" s="77"/>
    </row>
    <row r="53" spans="1:208" x14ac:dyDescent="0.25">
      <c r="A53"/>
      <c r="B53" s="77"/>
      <c r="C53" s="77"/>
      <c r="D53" s="35"/>
      <c r="E53" s="36"/>
      <c r="F53" s="37"/>
      <c r="G53" s="38"/>
      <c r="H53" s="39"/>
      <c r="I53" s="40"/>
      <c r="J53" s="143"/>
      <c r="K53" s="78"/>
      <c r="L53" s="106"/>
      <c r="M53" s="80"/>
      <c r="N53" s="81"/>
      <c r="O53" s="107"/>
      <c r="P53" s="123">
        <f t="shared" si="1"/>
        <v>0</v>
      </c>
      <c r="Q53" s="129"/>
      <c r="R53" s="129"/>
      <c r="S53" s="129"/>
      <c r="T53" s="39">
        <f t="shared" si="0"/>
        <v>0</v>
      </c>
      <c r="U53" s="358"/>
      <c r="V53" s="120"/>
      <c r="W53" s="105"/>
      <c r="X53" s="58"/>
      <c r="Y53" s="145"/>
      <c r="Z53" s="146"/>
      <c r="AA53" s="147"/>
      <c r="AB53" s="146"/>
      <c r="AC53" s="148"/>
      <c r="AD53" s="128"/>
      <c r="AE53" s="58"/>
      <c r="AF53" s="58"/>
      <c r="AG53" s="58"/>
      <c r="AH53" s="145"/>
      <c r="AI53" s="146"/>
      <c r="AJ53" s="147"/>
      <c r="AK53" s="146"/>
      <c r="AL53" s="148"/>
      <c r="AM53" s="128"/>
      <c r="AN53" s="58"/>
      <c r="AO53" s="58"/>
      <c r="AP53" s="58"/>
      <c r="AQ53" s="145"/>
      <c r="AR53" s="146"/>
      <c r="AS53" s="147"/>
      <c r="AT53" s="146"/>
      <c r="AU53" s="148"/>
      <c r="AV53" s="128"/>
      <c r="AW53" s="58"/>
      <c r="AX53" s="58"/>
      <c r="AY53" s="58"/>
      <c r="AZ53" s="145"/>
      <c r="BA53" s="146"/>
      <c r="BB53" s="147"/>
      <c r="BC53" s="146"/>
      <c r="BD53" s="148"/>
      <c r="BE53" s="128"/>
      <c r="BF53" s="58"/>
      <c r="BG53" s="58"/>
      <c r="BH53" s="58"/>
      <c r="BI53" s="145"/>
      <c r="BJ53" s="146"/>
      <c r="BK53" s="147"/>
      <c r="BL53" s="146"/>
      <c r="BM53" s="148"/>
      <c r="BN53" s="128"/>
      <c r="BO53" s="58"/>
      <c r="BP53" s="58"/>
      <c r="BQ53" s="58"/>
      <c r="BR53" s="145"/>
      <c r="BS53" s="146"/>
      <c r="BT53" s="147"/>
      <c r="BU53" s="146"/>
      <c r="BV53" s="148"/>
      <c r="BW53" s="128"/>
      <c r="BX53" s="58"/>
      <c r="BY53" s="58"/>
      <c r="BZ53" s="58"/>
      <c r="CA53" s="145"/>
      <c r="CB53" s="146"/>
      <c r="CC53" s="147"/>
      <c r="CD53" s="146"/>
      <c r="CE53" s="148"/>
      <c r="CF53" s="128"/>
      <c r="CG53" s="58"/>
      <c r="CH53" s="58"/>
      <c r="CI53" s="58"/>
      <c r="CJ53" s="145"/>
      <c r="CK53" s="146"/>
      <c r="CL53" s="147"/>
      <c r="CM53" s="146"/>
      <c r="CN53" s="148"/>
      <c r="CO53" s="128"/>
      <c r="CP53" s="58"/>
      <c r="CQ53" s="58"/>
      <c r="CR53" s="58"/>
      <c r="CS53" s="145"/>
      <c r="CT53" s="146"/>
      <c r="CU53" s="147"/>
      <c r="CV53" s="146"/>
      <c r="CW53" s="148"/>
      <c r="CX53" s="128"/>
      <c r="CY53" s="58"/>
      <c r="CZ53" s="58"/>
      <c r="DA53" s="58"/>
      <c r="DB53" s="145"/>
      <c r="DC53" s="146"/>
      <c r="DD53" s="147"/>
      <c r="DE53" s="146"/>
      <c r="DF53" s="148"/>
      <c r="DG53" s="128"/>
      <c r="DH53" s="58"/>
      <c r="DI53" s="58"/>
      <c r="DJ53" s="58"/>
      <c r="DK53" s="145"/>
      <c r="DL53" s="146"/>
      <c r="DM53" s="147"/>
      <c r="DN53" s="146"/>
      <c r="DO53" s="148"/>
      <c r="DP53" s="128"/>
      <c r="DQ53" s="58"/>
      <c r="DR53" s="58"/>
      <c r="DS53" s="58"/>
      <c r="DT53" s="145"/>
      <c r="DU53" s="146"/>
      <c r="DV53" s="147"/>
      <c r="DW53" s="146"/>
      <c r="DX53" s="148"/>
      <c r="DY53" s="128"/>
      <c r="DZ53" s="58"/>
      <c r="EA53" s="58"/>
      <c r="EB53" s="58"/>
      <c r="EC53" s="145"/>
      <c r="ED53" s="146"/>
      <c r="EE53" s="147"/>
      <c r="EF53" s="146"/>
      <c r="EG53" s="148"/>
      <c r="EH53" s="128"/>
      <c r="EI53" s="58"/>
      <c r="EJ53" s="58"/>
      <c r="EK53" s="58"/>
      <c r="EL53" s="145"/>
      <c r="EM53" s="146"/>
      <c r="EN53" s="147"/>
      <c r="EO53" s="146"/>
      <c r="EP53" s="148"/>
      <c r="EQ53" s="128"/>
      <c r="ER53" s="58"/>
      <c r="ES53" s="58"/>
      <c r="ET53" s="58"/>
      <c r="EU53" s="145"/>
      <c r="EV53" s="146"/>
      <c r="EW53" s="147"/>
      <c r="EX53" s="146"/>
      <c r="EY53" s="148"/>
      <c r="EZ53" s="128"/>
      <c r="FA53" s="58"/>
      <c r="FB53" s="58"/>
      <c r="FC53" s="58"/>
      <c r="FD53" s="145"/>
      <c r="FE53" s="146"/>
      <c r="FF53" s="147"/>
      <c r="FG53" s="146"/>
      <c r="FH53" s="148"/>
      <c r="FI53" s="128"/>
      <c r="FJ53" s="58"/>
      <c r="FK53" s="58"/>
      <c r="FL53" s="58"/>
      <c r="FM53" s="145"/>
      <c r="FN53" s="146"/>
      <c r="FO53" s="147"/>
      <c r="FP53" s="146"/>
      <c r="FQ53" s="148"/>
      <c r="FR53" s="128"/>
      <c r="FS53" s="58"/>
      <c r="FT53" s="58"/>
      <c r="FU53" s="58"/>
      <c r="FV53" s="145"/>
      <c r="FW53" s="146"/>
      <c r="FX53" s="147"/>
      <c r="FY53" s="146"/>
      <c r="FZ53" s="148"/>
      <c r="GA53" s="128"/>
      <c r="GB53" s="58"/>
      <c r="GC53" s="58"/>
      <c r="GD53" s="58"/>
      <c r="GE53" s="145"/>
      <c r="GF53" s="146"/>
      <c r="GG53" s="147"/>
      <c r="GH53" s="146"/>
      <c r="GI53" s="148"/>
      <c r="GJ53" s="128"/>
      <c r="GK53" s="58"/>
      <c r="GL53" s="58"/>
      <c r="GM53" s="58"/>
      <c r="GN53" s="145"/>
      <c r="GO53" s="146"/>
      <c r="GP53" s="147"/>
      <c r="GQ53" s="146"/>
      <c r="GR53" s="148"/>
      <c r="GS53" s="128"/>
      <c r="GT53" s="128"/>
      <c r="GU53" s="92"/>
      <c r="GV53" s="149"/>
      <c r="GW53" s="149"/>
      <c r="GX53" s="104"/>
      <c r="GY53" s="105"/>
      <c r="GZ53" s="77"/>
    </row>
    <row r="54" spans="1:208" x14ac:dyDescent="0.25">
      <c r="A54"/>
      <c r="B54" s="77"/>
      <c r="C54" s="77"/>
      <c r="D54" s="35"/>
      <c r="E54" s="36"/>
      <c r="F54" s="37"/>
      <c r="G54" s="38"/>
      <c r="H54" s="39"/>
      <c r="I54" s="40"/>
      <c r="J54" s="143"/>
      <c r="K54" s="78"/>
      <c r="L54" s="106"/>
      <c r="M54" s="80"/>
      <c r="N54" s="151"/>
      <c r="O54" s="107"/>
      <c r="P54" s="123">
        <f t="shared" si="1"/>
        <v>0</v>
      </c>
      <c r="Q54" s="129"/>
      <c r="R54" s="129"/>
      <c r="S54" s="129"/>
      <c r="T54" s="39">
        <f>12599*24.0352+12418*23.8134+12660*24.0742</f>
        <v>903313.65800000005</v>
      </c>
      <c r="U54" s="358"/>
      <c r="V54" s="120"/>
      <c r="W54" s="105"/>
      <c r="X54" s="58"/>
      <c r="Y54" s="145"/>
      <c r="Z54" s="146"/>
      <c r="AA54" s="147"/>
      <c r="AB54" s="146"/>
      <c r="AC54" s="148"/>
      <c r="AD54" s="128"/>
      <c r="AE54" s="58"/>
      <c r="AF54" s="58"/>
      <c r="AG54" s="58"/>
      <c r="AH54" s="145"/>
      <c r="AI54" s="146"/>
      <c r="AJ54" s="147"/>
      <c r="AK54" s="146"/>
      <c r="AL54" s="148"/>
      <c r="AM54" s="128"/>
      <c r="AN54" s="58"/>
      <c r="AO54" s="58"/>
      <c r="AP54" s="58"/>
      <c r="AQ54" s="145"/>
      <c r="AR54" s="146"/>
      <c r="AS54" s="147"/>
      <c r="AT54" s="146"/>
      <c r="AU54" s="148"/>
      <c r="AV54" s="128"/>
      <c r="AW54" s="58"/>
      <c r="AX54" s="58"/>
      <c r="AY54" s="58"/>
      <c r="AZ54" s="145"/>
      <c r="BA54" s="146"/>
      <c r="BB54" s="147"/>
      <c r="BC54" s="146"/>
      <c r="BD54" s="148"/>
      <c r="BE54" s="128"/>
      <c r="BF54" s="58"/>
      <c r="BG54" s="58"/>
      <c r="BH54" s="58"/>
      <c r="BI54" s="145"/>
      <c r="BJ54" s="146"/>
      <c r="BK54" s="147"/>
      <c r="BL54" s="146"/>
      <c r="BM54" s="148"/>
      <c r="BN54" s="128"/>
      <c r="BO54" s="58"/>
      <c r="BP54" s="58"/>
      <c r="BQ54" s="58"/>
      <c r="BR54" s="145"/>
      <c r="BS54" s="146"/>
      <c r="BT54" s="147"/>
      <c r="BU54" s="146"/>
      <c r="BV54" s="148"/>
      <c r="BW54" s="128"/>
      <c r="BX54" s="58"/>
      <c r="BY54" s="58"/>
      <c r="BZ54" s="58"/>
      <c r="CA54" s="145"/>
      <c r="CB54" s="146"/>
      <c r="CC54" s="147"/>
      <c r="CD54" s="146"/>
      <c r="CE54" s="148"/>
      <c r="CF54" s="128"/>
      <c r="CG54" s="58"/>
      <c r="CH54" s="58"/>
      <c r="CI54" s="58"/>
      <c r="CJ54" s="145"/>
      <c r="CK54" s="146"/>
      <c r="CL54" s="147"/>
      <c r="CM54" s="146"/>
      <c r="CN54" s="148"/>
      <c r="CO54" s="128"/>
      <c r="CP54" s="58"/>
      <c r="CQ54" s="58"/>
      <c r="CR54" s="58"/>
      <c r="CS54" s="145"/>
      <c r="CT54" s="146"/>
      <c r="CU54" s="147"/>
      <c r="CV54" s="146"/>
      <c r="CW54" s="148"/>
      <c r="CX54" s="128"/>
      <c r="CY54" s="58"/>
      <c r="CZ54" s="58"/>
      <c r="DA54" s="58"/>
      <c r="DB54" s="145"/>
      <c r="DC54" s="146"/>
      <c r="DD54" s="147"/>
      <c r="DE54" s="146"/>
      <c r="DF54" s="148"/>
      <c r="DG54" s="128"/>
      <c r="DH54" s="58"/>
      <c r="DI54" s="58"/>
      <c r="DJ54" s="58"/>
      <c r="DK54" s="145"/>
      <c r="DL54" s="146"/>
      <c r="DM54" s="147"/>
      <c r="DN54" s="146"/>
      <c r="DO54" s="148"/>
      <c r="DP54" s="128"/>
      <c r="DQ54" s="58"/>
      <c r="DR54" s="58"/>
      <c r="DS54" s="58"/>
      <c r="DT54" s="145"/>
      <c r="DU54" s="146"/>
      <c r="DV54" s="147"/>
      <c r="DW54" s="146"/>
      <c r="DX54" s="148"/>
      <c r="DY54" s="128"/>
      <c r="DZ54" s="58"/>
      <c r="EA54" s="58"/>
      <c r="EB54" s="58"/>
      <c r="EC54" s="145"/>
      <c r="ED54" s="146"/>
      <c r="EE54" s="147"/>
      <c r="EF54" s="146"/>
      <c r="EG54" s="148"/>
      <c r="EH54" s="128"/>
      <c r="EI54" s="58"/>
      <c r="EJ54" s="58"/>
      <c r="EK54" s="58"/>
      <c r="EL54" s="145"/>
      <c r="EM54" s="146"/>
      <c r="EN54" s="147"/>
      <c r="EO54" s="146"/>
      <c r="EP54" s="148"/>
      <c r="EQ54" s="128"/>
      <c r="ER54" s="58"/>
      <c r="ES54" s="58"/>
      <c r="ET54" s="58"/>
      <c r="EU54" s="145"/>
      <c r="EV54" s="146"/>
      <c r="EW54" s="147"/>
      <c r="EX54" s="146"/>
      <c r="EY54" s="148"/>
      <c r="EZ54" s="128"/>
      <c r="FA54" s="58"/>
      <c r="FB54" s="58"/>
      <c r="FC54" s="58"/>
      <c r="FD54" s="145"/>
      <c r="FE54" s="146"/>
      <c r="FF54" s="147"/>
      <c r="FG54" s="146"/>
      <c r="FH54" s="148"/>
      <c r="FI54" s="128"/>
      <c r="FJ54" s="58"/>
      <c r="FK54" s="58"/>
      <c r="FL54" s="58"/>
      <c r="FM54" s="145"/>
      <c r="FN54" s="146"/>
      <c r="FO54" s="147"/>
      <c r="FP54" s="146"/>
      <c r="FQ54" s="148"/>
      <c r="FR54" s="128"/>
      <c r="FS54" s="58"/>
      <c r="FT54" s="58"/>
      <c r="FU54" s="58"/>
      <c r="FV54" s="145"/>
      <c r="FW54" s="146"/>
      <c r="FX54" s="147"/>
      <c r="FY54" s="146"/>
      <c r="FZ54" s="148"/>
      <c r="GA54" s="128"/>
      <c r="GB54" s="58"/>
      <c r="GC54" s="58"/>
      <c r="GD54" s="58"/>
      <c r="GE54" s="145"/>
      <c r="GF54" s="146"/>
      <c r="GG54" s="147"/>
      <c r="GH54" s="146"/>
      <c r="GI54" s="148"/>
      <c r="GJ54" s="128"/>
      <c r="GK54" s="58"/>
      <c r="GL54" s="58"/>
      <c r="GM54" s="58"/>
      <c r="GN54" s="145"/>
      <c r="GO54" s="146"/>
      <c r="GP54" s="147"/>
      <c r="GQ54" s="146"/>
      <c r="GR54" s="148"/>
      <c r="GS54" s="128"/>
      <c r="GT54" s="128"/>
      <c r="GU54" s="92"/>
      <c r="GV54" s="144"/>
      <c r="GW54" s="149"/>
      <c r="GX54" s="104"/>
      <c r="GY54" s="105"/>
      <c r="GZ54" s="77"/>
    </row>
    <row r="55" spans="1:208" x14ac:dyDescent="0.25">
      <c r="A55"/>
      <c r="B55" s="77"/>
      <c r="C55" s="77"/>
      <c r="D55" s="35"/>
      <c r="E55" s="36"/>
      <c r="F55" s="37"/>
      <c r="G55" s="38"/>
      <c r="H55" s="39"/>
      <c r="I55" s="40"/>
      <c r="J55" s="143"/>
      <c r="K55" s="78"/>
      <c r="L55" s="106"/>
      <c r="M55" s="80"/>
      <c r="N55" s="152"/>
      <c r="O55" s="107"/>
      <c r="P55" s="123">
        <f t="shared" si="1"/>
        <v>0</v>
      </c>
      <c r="Q55" s="129"/>
      <c r="R55" s="129"/>
      <c r="S55" s="129"/>
      <c r="T55" s="39">
        <f t="shared" si="0"/>
        <v>0</v>
      </c>
      <c r="U55" s="358"/>
      <c r="V55" s="120"/>
      <c r="W55" s="105"/>
      <c r="X55" s="58"/>
      <c r="Y55" s="145"/>
      <c r="Z55" s="146"/>
      <c r="AA55" s="147"/>
      <c r="AB55" s="146"/>
      <c r="AC55" s="148"/>
      <c r="AD55" s="128"/>
      <c r="AE55" s="58"/>
      <c r="AF55" s="58"/>
      <c r="AG55" s="58"/>
      <c r="AH55" s="145"/>
      <c r="AI55" s="146"/>
      <c r="AJ55" s="147"/>
      <c r="AK55" s="146"/>
      <c r="AL55" s="148"/>
      <c r="AM55" s="128"/>
      <c r="AN55" s="58"/>
      <c r="AO55" s="58"/>
      <c r="AP55" s="58"/>
      <c r="AQ55" s="145"/>
      <c r="AR55" s="146"/>
      <c r="AS55" s="147"/>
      <c r="AT55" s="146"/>
      <c r="AU55" s="148"/>
      <c r="AV55" s="128"/>
      <c r="AW55" s="58"/>
      <c r="AX55" s="58"/>
      <c r="AY55" s="58"/>
      <c r="AZ55" s="145"/>
      <c r="BA55" s="146"/>
      <c r="BB55" s="147"/>
      <c r="BC55" s="146"/>
      <c r="BD55" s="148"/>
      <c r="BE55" s="128"/>
      <c r="BF55" s="58"/>
      <c r="BG55" s="58"/>
      <c r="BH55" s="58"/>
      <c r="BI55" s="145"/>
      <c r="BJ55" s="146"/>
      <c r="BK55" s="147"/>
      <c r="BL55" s="146"/>
      <c r="BM55" s="148"/>
      <c r="BN55" s="128"/>
      <c r="BO55" s="58"/>
      <c r="BP55" s="58"/>
      <c r="BQ55" s="58"/>
      <c r="BR55" s="145"/>
      <c r="BS55" s="146"/>
      <c r="BT55" s="147"/>
      <c r="BU55" s="146"/>
      <c r="BV55" s="148"/>
      <c r="BW55" s="128"/>
      <c r="BX55" s="58"/>
      <c r="BY55" s="58"/>
      <c r="BZ55" s="58"/>
      <c r="CA55" s="145"/>
      <c r="CB55" s="146"/>
      <c r="CC55" s="147"/>
      <c r="CD55" s="146"/>
      <c r="CE55" s="148"/>
      <c r="CF55" s="128"/>
      <c r="CG55" s="58"/>
      <c r="CH55" s="58"/>
      <c r="CI55" s="58"/>
      <c r="CJ55" s="145"/>
      <c r="CK55" s="146"/>
      <c r="CL55" s="147"/>
      <c r="CM55" s="146"/>
      <c r="CN55" s="148"/>
      <c r="CO55" s="128"/>
      <c r="CP55" s="58"/>
      <c r="CQ55" s="58"/>
      <c r="CR55" s="58"/>
      <c r="CS55" s="145"/>
      <c r="CT55" s="146"/>
      <c r="CU55" s="147"/>
      <c r="CV55" s="146"/>
      <c r="CW55" s="148"/>
      <c r="CX55" s="128"/>
      <c r="CY55" s="58"/>
      <c r="CZ55" s="58"/>
      <c r="DA55" s="58"/>
      <c r="DB55" s="145"/>
      <c r="DC55" s="146"/>
      <c r="DD55" s="147"/>
      <c r="DE55" s="146"/>
      <c r="DF55" s="148"/>
      <c r="DG55" s="128"/>
      <c r="DH55" s="58"/>
      <c r="DI55" s="58"/>
      <c r="DJ55" s="58"/>
      <c r="DK55" s="145"/>
      <c r="DL55" s="146"/>
      <c r="DM55" s="147"/>
      <c r="DN55" s="146"/>
      <c r="DO55" s="148"/>
      <c r="DP55" s="128"/>
      <c r="DQ55" s="58"/>
      <c r="DR55" s="58"/>
      <c r="DS55" s="58"/>
      <c r="DT55" s="145"/>
      <c r="DU55" s="146"/>
      <c r="DV55" s="147"/>
      <c r="DW55" s="146"/>
      <c r="DX55" s="148"/>
      <c r="DY55" s="128"/>
      <c r="DZ55" s="58"/>
      <c r="EA55" s="58"/>
      <c r="EB55" s="58"/>
      <c r="EC55" s="145"/>
      <c r="ED55" s="146"/>
      <c r="EE55" s="147"/>
      <c r="EF55" s="146"/>
      <c r="EG55" s="148"/>
      <c r="EH55" s="128"/>
      <c r="EI55" s="58"/>
      <c r="EJ55" s="58"/>
      <c r="EK55" s="58"/>
      <c r="EL55" s="145"/>
      <c r="EM55" s="146"/>
      <c r="EN55" s="147"/>
      <c r="EO55" s="146"/>
      <c r="EP55" s="148"/>
      <c r="EQ55" s="128"/>
      <c r="ER55" s="58"/>
      <c r="ES55" s="58"/>
      <c r="ET55" s="58"/>
      <c r="EU55" s="145"/>
      <c r="EV55" s="146"/>
      <c r="EW55" s="147"/>
      <c r="EX55" s="146"/>
      <c r="EY55" s="148"/>
      <c r="EZ55" s="128"/>
      <c r="FA55" s="58"/>
      <c r="FB55" s="58"/>
      <c r="FC55" s="58"/>
      <c r="FD55" s="145"/>
      <c r="FE55" s="146"/>
      <c r="FF55" s="147"/>
      <c r="FG55" s="146"/>
      <c r="FH55" s="148"/>
      <c r="FI55" s="128"/>
      <c r="FJ55" s="58"/>
      <c r="FK55" s="58"/>
      <c r="FL55" s="58"/>
      <c r="FM55" s="145"/>
      <c r="FN55" s="146"/>
      <c r="FO55" s="147"/>
      <c r="FP55" s="146"/>
      <c r="FQ55" s="148"/>
      <c r="FR55" s="128"/>
      <c r="FS55" s="58"/>
      <c r="FT55" s="58"/>
      <c r="FU55" s="58"/>
      <c r="FV55" s="145"/>
      <c r="FW55" s="146"/>
      <c r="FX55" s="147"/>
      <c r="FY55" s="146"/>
      <c r="FZ55" s="148"/>
      <c r="GA55" s="128"/>
      <c r="GB55" s="58"/>
      <c r="GC55" s="58"/>
      <c r="GD55" s="58"/>
      <c r="GE55" s="145"/>
      <c r="GF55" s="146"/>
      <c r="GG55" s="147"/>
      <c r="GH55" s="146"/>
      <c r="GI55" s="148"/>
      <c r="GJ55" s="128"/>
      <c r="GK55" s="58"/>
      <c r="GL55" s="58"/>
      <c r="GM55" s="58"/>
      <c r="GN55" s="145"/>
      <c r="GO55" s="146"/>
      <c r="GP55" s="147"/>
      <c r="GQ55" s="146"/>
      <c r="GR55" s="148"/>
      <c r="GS55" s="128"/>
      <c r="GT55" s="128"/>
      <c r="GU55" s="92"/>
      <c r="GV55" s="149"/>
      <c r="GW55" s="149"/>
      <c r="GX55" s="153"/>
      <c r="GY55" s="154"/>
      <c r="GZ55" s="77"/>
    </row>
    <row r="56" spans="1:208" x14ac:dyDescent="0.25">
      <c r="A56"/>
      <c r="B56" s="77"/>
      <c r="C56" s="77"/>
      <c r="D56" s="35"/>
      <c r="E56" s="36"/>
      <c r="F56" s="37"/>
      <c r="G56" s="38"/>
      <c r="H56" s="39"/>
      <c r="I56" s="40"/>
      <c r="J56" s="155"/>
      <c r="K56" s="156"/>
      <c r="L56" s="60"/>
      <c r="M56" s="61"/>
      <c r="N56" s="157"/>
      <c r="O56" s="62"/>
      <c r="P56" s="62"/>
      <c r="Q56" s="158"/>
      <c r="R56" s="158"/>
      <c r="S56" s="158"/>
      <c r="T56" s="39">
        <f t="shared" si="0"/>
        <v>0</v>
      </c>
      <c r="U56" s="359"/>
      <c r="V56" s="159"/>
      <c r="W56" s="160"/>
      <c r="X56" s="161"/>
      <c r="Y56" s="162"/>
      <c r="Z56" s="163"/>
      <c r="AA56" s="164"/>
      <c r="AB56" s="163"/>
      <c r="AC56" s="165"/>
      <c r="AD56" s="166"/>
      <c r="AE56" s="167"/>
      <c r="AF56" s="161"/>
      <c r="AG56" s="168"/>
      <c r="AH56" s="162"/>
      <c r="AI56" s="163"/>
      <c r="AJ56" s="164"/>
      <c r="AK56" s="169"/>
      <c r="AL56" s="165"/>
      <c r="AM56" s="166"/>
      <c r="AN56" s="167"/>
      <c r="AO56" s="161"/>
      <c r="AP56" s="168"/>
      <c r="AQ56" s="162"/>
      <c r="AR56" s="163"/>
      <c r="AS56" s="164"/>
      <c r="AT56" s="163"/>
      <c r="AU56" s="165"/>
      <c r="AV56" s="166"/>
      <c r="AW56" s="167"/>
      <c r="AX56" s="161"/>
      <c r="AY56" s="168"/>
      <c r="AZ56" s="162"/>
      <c r="BA56" s="163"/>
      <c r="BB56" s="164"/>
      <c r="BC56" s="169"/>
      <c r="BD56" s="165"/>
      <c r="BE56" s="166"/>
      <c r="BF56" s="167"/>
      <c r="BG56" s="161"/>
      <c r="BH56" s="168"/>
      <c r="BI56" s="162"/>
      <c r="BJ56" s="163"/>
      <c r="BK56" s="164"/>
      <c r="BL56" s="169"/>
      <c r="BM56" s="165"/>
      <c r="BN56" s="166"/>
      <c r="BO56" s="167"/>
      <c r="BP56" s="161"/>
      <c r="BQ56" s="168"/>
      <c r="BR56" s="162"/>
      <c r="BS56" s="163"/>
      <c r="BT56" s="164"/>
      <c r="BU56" s="163"/>
      <c r="BV56" s="165"/>
      <c r="BW56" s="166"/>
      <c r="BX56" s="167"/>
      <c r="BY56" s="161"/>
      <c r="BZ56" s="168"/>
      <c r="CA56" s="162"/>
      <c r="CB56" s="163"/>
      <c r="CC56" s="164"/>
      <c r="CD56" s="163"/>
      <c r="CE56" s="165"/>
      <c r="CF56" s="166"/>
      <c r="CG56" s="167"/>
      <c r="CH56" s="161"/>
      <c r="CI56" s="168"/>
      <c r="CJ56" s="162"/>
      <c r="CK56" s="163"/>
      <c r="CL56" s="164"/>
      <c r="CM56" s="163"/>
      <c r="CN56" s="165"/>
      <c r="CO56" s="166"/>
      <c r="CP56" s="167"/>
      <c r="CQ56" s="161"/>
      <c r="CR56" s="168"/>
      <c r="CS56" s="162"/>
      <c r="CT56" s="163"/>
      <c r="CU56" s="170"/>
      <c r="CV56" s="169"/>
      <c r="CW56" s="171"/>
      <c r="CX56" s="166"/>
      <c r="CY56" s="167"/>
      <c r="CZ56" s="161"/>
      <c r="DA56" s="168"/>
      <c r="DB56" s="162"/>
      <c r="DC56" s="163"/>
      <c r="DD56" s="164"/>
      <c r="DE56" s="163"/>
      <c r="DF56" s="165"/>
      <c r="DG56" s="166"/>
      <c r="DH56" s="167"/>
      <c r="DI56" s="161"/>
      <c r="DJ56" s="168"/>
      <c r="DK56" s="162"/>
      <c r="DL56" s="163"/>
      <c r="DM56" s="170"/>
      <c r="DN56" s="169"/>
      <c r="DO56" s="171"/>
      <c r="DP56" s="166"/>
      <c r="DQ56" s="167"/>
      <c r="DR56" s="161"/>
      <c r="DS56" s="168"/>
      <c r="DT56" s="162"/>
      <c r="DU56" s="163"/>
      <c r="DV56" s="164"/>
      <c r="DW56" s="163"/>
      <c r="DX56" s="165"/>
      <c r="DY56" s="166"/>
      <c r="DZ56" s="167"/>
      <c r="EA56" s="161"/>
      <c r="EB56" s="168"/>
      <c r="EC56" s="162"/>
      <c r="ED56" s="163"/>
      <c r="EE56" s="170"/>
      <c r="EF56" s="169"/>
      <c r="EG56" s="171"/>
      <c r="EH56" s="166"/>
      <c r="EI56" s="167"/>
      <c r="EJ56" s="161"/>
      <c r="EK56" s="168"/>
      <c r="EL56" s="162"/>
      <c r="EM56" s="163"/>
      <c r="EN56" s="170"/>
      <c r="EO56" s="169"/>
      <c r="EP56" s="171"/>
      <c r="EQ56" s="166"/>
      <c r="ER56" s="167"/>
      <c r="ES56" s="161"/>
      <c r="ET56" s="168"/>
      <c r="EU56" s="162"/>
      <c r="EV56" s="163"/>
      <c r="EW56" s="164"/>
      <c r="EX56" s="163"/>
      <c r="EY56" s="165"/>
      <c r="EZ56" s="166"/>
      <c r="FA56" s="167"/>
      <c r="FB56" s="161"/>
      <c r="FC56" s="168"/>
      <c r="FD56" s="162"/>
      <c r="FE56" s="163"/>
      <c r="FF56" s="164"/>
      <c r="FG56" s="163"/>
      <c r="FH56" s="165"/>
      <c r="FI56" s="166"/>
      <c r="FJ56" s="167"/>
      <c r="FK56" s="161"/>
      <c r="FL56" s="168"/>
      <c r="FM56" s="162"/>
      <c r="FN56" s="163"/>
      <c r="FO56" s="164"/>
      <c r="FP56" s="163"/>
      <c r="FQ56" s="165"/>
      <c r="FR56" s="166"/>
      <c r="FS56" s="167"/>
      <c r="FT56" s="161"/>
      <c r="FU56" s="168"/>
      <c r="FV56" s="162"/>
      <c r="FW56" s="163"/>
      <c r="FX56" s="164"/>
      <c r="FY56" s="163"/>
      <c r="FZ56" s="165"/>
      <c r="GA56" s="166"/>
      <c r="GB56" s="167"/>
      <c r="GC56" s="161"/>
      <c r="GD56" s="168"/>
      <c r="GE56" s="162"/>
      <c r="GF56" s="163"/>
      <c r="GG56" s="164"/>
      <c r="GH56" s="163"/>
      <c r="GI56" s="165"/>
      <c r="GJ56" s="166"/>
      <c r="GK56" s="167"/>
      <c r="GL56" s="161"/>
      <c r="GM56" s="168"/>
      <c r="GN56" s="162"/>
      <c r="GO56" s="163"/>
      <c r="GP56" s="164"/>
      <c r="GQ56" s="163"/>
      <c r="GR56" s="165"/>
      <c r="GS56" s="166"/>
      <c r="GT56" s="166"/>
      <c r="GU56" s="73"/>
      <c r="GV56" s="172"/>
      <c r="GW56" s="173"/>
      <c r="GX56" s="174"/>
      <c r="GY56" s="175"/>
      <c r="GZ56" s="77"/>
    </row>
    <row r="57" spans="1:208" x14ac:dyDescent="0.25">
      <c r="A57"/>
      <c r="B57" s="77"/>
      <c r="C57" s="77"/>
      <c r="D57" s="35"/>
      <c r="E57" s="36"/>
      <c r="F57" s="37"/>
      <c r="G57" s="38"/>
      <c r="H57" s="39"/>
      <c r="I57" s="40"/>
      <c r="J57" s="155"/>
      <c r="K57" s="156"/>
      <c r="L57" s="60"/>
      <c r="M57" s="61"/>
      <c r="N57" s="176"/>
      <c r="O57" s="62"/>
      <c r="P57" s="62"/>
      <c r="Q57" s="158"/>
      <c r="R57" s="158"/>
      <c r="S57" s="158"/>
      <c r="T57" s="39">
        <f t="shared" si="0"/>
        <v>0</v>
      </c>
      <c r="U57" s="359"/>
      <c r="V57" s="159"/>
      <c r="W57" s="160"/>
      <c r="X57" s="161"/>
      <c r="Y57" s="162"/>
      <c r="Z57" s="163"/>
      <c r="AA57" s="164"/>
      <c r="AB57" s="163"/>
      <c r="AC57" s="165"/>
      <c r="AD57" s="166"/>
      <c r="AE57" s="167"/>
      <c r="AF57" s="161"/>
      <c r="AG57" s="168"/>
      <c r="AH57" s="162"/>
      <c r="AI57" s="163"/>
      <c r="AJ57" s="164"/>
      <c r="AK57" s="169"/>
      <c r="AL57" s="165"/>
      <c r="AM57" s="166"/>
      <c r="AN57" s="167"/>
      <c r="AO57" s="161"/>
      <c r="AP57" s="168"/>
      <c r="AQ57" s="162"/>
      <c r="AR57" s="163"/>
      <c r="AS57" s="164"/>
      <c r="AT57" s="163"/>
      <c r="AU57" s="165"/>
      <c r="AV57" s="166"/>
      <c r="AW57" s="167"/>
      <c r="AX57" s="161"/>
      <c r="AY57" s="168"/>
      <c r="AZ57" s="162"/>
      <c r="BA57" s="163"/>
      <c r="BB57" s="164"/>
      <c r="BC57" s="169"/>
      <c r="BD57" s="165"/>
      <c r="BE57" s="166"/>
      <c r="BF57" s="167"/>
      <c r="BG57" s="161"/>
      <c r="BH57" s="168"/>
      <c r="BI57" s="162"/>
      <c r="BJ57" s="163"/>
      <c r="BK57" s="164"/>
      <c r="BL57" s="169"/>
      <c r="BM57" s="165"/>
      <c r="BN57" s="166"/>
      <c r="BO57" s="167"/>
      <c r="BP57" s="161"/>
      <c r="BQ57" s="168"/>
      <c r="BR57" s="162"/>
      <c r="BS57" s="163"/>
      <c r="BT57" s="164"/>
      <c r="BU57" s="163"/>
      <c r="BV57" s="165"/>
      <c r="BW57" s="166"/>
      <c r="BX57" s="167"/>
      <c r="BY57" s="161"/>
      <c r="BZ57" s="168"/>
      <c r="CA57" s="162"/>
      <c r="CB57" s="163"/>
      <c r="CC57" s="164"/>
      <c r="CD57" s="163"/>
      <c r="CE57" s="165"/>
      <c r="CF57" s="166"/>
      <c r="CG57" s="167"/>
      <c r="CH57" s="161"/>
      <c r="CI57" s="168"/>
      <c r="CJ57" s="162"/>
      <c r="CK57" s="163"/>
      <c r="CL57" s="164"/>
      <c r="CM57" s="163"/>
      <c r="CN57" s="165"/>
      <c r="CO57" s="166"/>
      <c r="CP57" s="167"/>
      <c r="CQ57" s="161"/>
      <c r="CR57" s="168"/>
      <c r="CS57" s="162"/>
      <c r="CT57" s="163"/>
      <c r="CU57" s="170"/>
      <c r="CV57" s="169"/>
      <c r="CW57" s="171"/>
      <c r="CX57" s="166"/>
      <c r="CY57" s="167"/>
      <c r="CZ57" s="161"/>
      <c r="DA57" s="168"/>
      <c r="DB57" s="162"/>
      <c r="DC57" s="163"/>
      <c r="DD57" s="164"/>
      <c r="DE57" s="163"/>
      <c r="DF57" s="165"/>
      <c r="DG57" s="166"/>
      <c r="DH57" s="167"/>
      <c r="DI57" s="161"/>
      <c r="DJ57" s="168"/>
      <c r="DK57" s="162"/>
      <c r="DL57" s="163"/>
      <c r="DM57" s="170"/>
      <c r="DN57" s="169"/>
      <c r="DO57" s="171"/>
      <c r="DP57" s="166"/>
      <c r="DQ57" s="167"/>
      <c r="DR57" s="161"/>
      <c r="DS57" s="168"/>
      <c r="DT57" s="162"/>
      <c r="DU57" s="163"/>
      <c r="DV57" s="164"/>
      <c r="DW57" s="163"/>
      <c r="DX57" s="165"/>
      <c r="DY57" s="166"/>
      <c r="DZ57" s="167"/>
      <c r="EA57" s="161"/>
      <c r="EB57" s="168"/>
      <c r="EC57" s="162"/>
      <c r="ED57" s="163"/>
      <c r="EE57" s="170"/>
      <c r="EF57" s="169"/>
      <c r="EG57" s="171"/>
      <c r="EH57" s="166"/>
      <c r="EI57" s="167"/>
      <c r="EJ57" s="161"/>
      <c r="EK57" s="168"/>
      <c r="EL57" s="162"/>
      <c r="EM57" s="163"/>
      <c r="EN57" s="170"/>
      <c r="EO57" s="169"/>
      <c r="EP57" s="171"/>
      <c r="EQ57" s="166"/>
      <c r="ER57" s="167"/>
      <c r="ES57" s="161"/>
      <c r="ET57" s="168"/>
      <c r="EU57" s="162"/>
      <c r="EV57" s="163"/>
      <c r="EW57" s="164"/>
      <c r="EX57" s="163"/>
      <c r="EY57" s="165"/>
      <c r="EZ57" s="166"/>
      <c r="FA57" s="167"/>
      <c r="FB57" s="161"/>
      <c r="FC57" s="168"/>
      <c r="FD57" s="162"/>
      <c r="FE57" s="163"/>
      <c r="FF57" s="164"/>
      <c r="FG57" s="163"/>
      <c r="FH57" s="165"/>
      <c r="FI57" s="166"/>
      <c r="FJ57" s="167"/>
      <c r="FK57" s="161"/>
      <c r="FL57" s="168"/>
      <c r="FM57" s="162"/>
      <c r="FN57" s="163"/>
      <c r="FO57" s="164"/>
      <c r="FP57" s="163"/>
      <c r="FQ57" s="165"/>
      <c r="FR57" s="166"/>
      <c r="FS57" s="167"/>
      <c r="FT57" s="161"/>
      <c r="FU57" s="168"/>
      <c r="FV57" s="162"/>
      <c r="FW57" s="163"/>
      <c r="FX57" s="164"/>
      <c r="FY57" s="163"/>
      <c r="FZ57" s="165"/>
      <c r="GA57" s="166"/>
      <c r="GB57" s="167"/>
      <c r="GC57" s="161"/>
      <c r="GD57" s="168"/>
      <c r="GE57" s="162"/>
      <c r="GF57" s="163"/>
      <c r="GG57" s="164"/>
      <c r="GH57" s="163"/>
      <c r="GI57" s="165"/>
      <c r="GJ57" s="166"/>
      <c r="GK57" s="167"/>
      <c r="GL57" s="161"/>
      <c r="GM57" s="168"/>
      <c r="GN57" s="162"/>
      <c r="GO57" s="163"/>
      <c r="GP57" s="164"/>
      <c r="GQ57" s="163"/>
      <c r="GR57" s="165"/>
      <c r="GS57" s="166"/>
      <c r="GT57" s="166"/>
      <c r="GU57" s="73"/>
      <c r="GV57" s="172"/>
      <c r="GW57" s="173"/>
      <c r="GX57" s="174"/>
      <c r="GY57" s="175"/>
    </row>
    <row r="58" spans="1:208" ht="16.5" thickBot="1" x14ac:dyDescent="0.3">
      <c r="A58"/>
      <c r="B58" s="77"/>
      <c r="C58" s="77"/>
      <c r="D58" s="35"/>
      <c r="E58" s="36"/>
      <c r="F58" s="37"/>
      <c r="G58" s="38"/>
      <c r="H58" s="39"/>
      <c r="I58" s="40"/>
      <c r="J58" s="155"/>
      <c r="K58" s="156"/>
      <c r="L58" s="60"/>
      <c r="M58" s="61"/>
      <c r="N58" s="176"/>
      <c r="O58" s="177"/>
      <c r="P58" s="62"/>
      <c r="Q58" s="158"/>
      <c r="R58" s="158"/>
      <c r="S58" s="158"/>
      <c r="T58" s="39">
        <f t="shared" si="0"/>
        <v>0</v>
      </c>
      <c r="U58" s="359"/>
      <c r="V58" s="159"/>
      <c r="W58" s="160"/>
      <c r="X58" s="161"/>
      <c r="Y58" s="162"/>
      <c r="Z58" s="163"/>
      <c r="AA58" s="164"/>
      <c r="AB58" s="163"/>
      <c r="AC58" s="165"/>
      <c r="AD58" s="166"/>
      <c r="AE58" s="167"/>
      <c r="AF58" s="161"/>
      <c r="AG58" s="168"/>
      <c r="AH58" s="162"/>
      <c r="AI58" s="163"/>
      <c r="AJ58" s="164"/>
      <c r="AK58" s="169"/>
      <c r="AL58" s="165"/>
      <c r="AM58" s="166"/>
      <c r="AN58" s="167"/>
      <c r="AO58" s="161"/>
      <c r="AP58" s="168"/>
      <c r="AQ58" s="162"/>
      <c r="AR58" s="163"/>
      <c r="AS58" s="164"/>
      <c r="AT58" s="163"/>
      <c r="AU58" s="165"/>
      <c r="AV58" s="166"/>
      <c r="AW58" s="167"/>
      <c r="AX58" s="161"/>
      <c r="AY58" s="168"/>
      <c r="AZ58" s="162"/>
      <c r="BA58" s="163"/>
      <c r="BB58" s="164"/>
      <c r="BC58" s="169"/>
      <c r="BD58" s="165"/>
      <c r="BE58" s="166"/>
      <c r="BF58" s="167"/>
      <c r="BG58" s="161"/>
      <c r="BH58" s="168"/>
      <c r="BI58" s="162"/>
      <c r="BJ58" s="163"/>
      <c r="BK58" s="164"/>
      <c r="BL58" s="169"/>
      <c r="BM58" s="165"/>
      <c r="BN58" s="166"/>
      <c r="BO58" s="167"/>
      <c r="BP58" s="161"/>
      <c r="BQ58" s="168"/>
      <c r="BR58" s="162"/>
      <c r="BS58" s="163"/>
      <c r="BT58" s="164"/>
      <c r="BU58" s="163"/>
      <c r="BV58" s="165"/>
      <c r="BW58" s="166"/>
      <c r="BX58" s="167"/>
      <c r="BY58" s="161"/>
      <c r="BZ58" s="168"/>
      <c r="CA58" s="162"/>
      <c r="CB58" s="163"/>
      <c r="CC58" s="164"/>
      <c r="CD58" s="163"/>
      <c r="CE58" s="165"/>
      <c r="CF58" s="166"/>
      <c r="CG58" s="167"/>
      <c r="CH58" s="161"/>
      <c r="CI58" s="168"/>
      <c r="CJ58" s="162"/>
      <c r="CK58" s="163"/>
      <c r="CL58" s="164"/>
      <c r="CM58" s="163"/>
      <c r="CN58" s="165"/>
      <c r="CO58" s="166"/>
      <c r="CP58" s="167"/>
      <c r="CQ58" s="161"/>
      <c r="CR58" s="168"/>
      <c r="CS58" s="162"/>
      <c r="CT58" s="163"/>
      <c r="CU58" s="170"/>
      <c r="CV58" s="169"/>
      <c r="CW58" s="171"/>
      <c r="CX58" s="166"/>
      <c r="CY58" s="167"/>
      <c r="CZ58" s="161"/>
      <c r="DA58" s="168"/>
      <c r="DB58" s="162"/>
      <c r="DC58" s="163"/>
      <c r="DD58" s="164"/>
      <c r="DE58" s="163"/>
      <c r="DF58" s="165"/>
      <c r="DG58" s="166"/>
      <c r="DH58" s="167"/>
      <c r="DI58" s="161"/>
      <c r="DJ58" s="168"/>
      <c r="DK58" s="162"/>
      <c r="DL58" s="163"/>
      <c r="DM58" s="170"/>
      <c r="DN58" s="169"/>
      <c r="DO58" s="171"/>
      <c r="DP58" s="166"/>
      <c r="DQ58" s="167"/>
      <c r="DR58" s="161"/>
      <c r="DS58" s="168"/>
      <c r="DT58" s="162"/>
      <c r="DU58" s="163"/>
      <c r="DV58" s="164"/>
      <c r="DW58" s="163"/>
      <c r="DX58" s="165"/>
      <c r="DY58" s="166"/>
      <c r="DZ58" s="167"/>
      <c r="EA58" s="161"/>
      <c r="EB58" s="168"/>
      <c r="EC58" s="162"/>
      <c r="ED58" s="163"/>
      <c r="EE58" s="170"/>
      <c r="EF58" s="169"/>
      <c r="EG58" s="171"/>
      <c r="EH58" s="166"/>
      <c r="EI58" s="167"/>
      <c r="EJ58" s="161"/>
      <c r="EK58" s="168"/>
      <c r="EL58" s="162"/>
      <c r="EM58" s="163"/>
      <c r="EN58" s="170"/>
      <c r="EO58" s="169"/>
      <c r="EP58" s="171"/>
      <c r="EQ58" s="166"/>
      <c r="ER58" s="167"/>
      <c r="ES58" s="161"/>
      <c r="ET58" s="168"/>
      <c r="EU58" s="162"/>
      <c r="EV58" s="163"/>
      <c r="EW58" s="164"/>
      <c r="EX58" s="163"/>
      <c r="EY58" s="165"/>
      <c r="EZ58" s="166"/>
      <c r="FA58" s="167"/>
      <c r="FB58" s="161"/>
      <c r="FC58" s="168"/>
      <c r="FD58" s="162"/>
      <c r="FE58" s="163"/>
      <c r="FF58" s="164"/>
      <c r="FG58" s="163"/>
      <c r="FH58" s="165"/>
      <c r="FI58" s="166"/>
      <c r="FJ58" s="167"/>
      <c r="FK58" s="161"/>
      <c r="FL58" s="168"/>
      <c r="FM58" s="162"/>
      <c r="FN58" s="163"/>
      <c r="FO58" s="164"/>
      <c r="FP58" s="163"/>
      <c r="FQ58" s="165"/>
      <c r="FR58" s="166"/>
      <c r="FS58" s="167"/>
      <c r="FT58" s="161"/>
      <c r="FU58" s="168"/>
      <c r="FV58" s="162"/>
      <c r="FW58" s="163"/>
      <c r="FX58" s="164"/>
      <c r="FY58" s="163"/>
      <c r="FZ58" s="165"/>
      <c r="GA58" s="166"/>
      <c r="GB58" s="167"/>
      <c r="GC58" s="161"/>
      <c r="GD58" s="168"/>
      <c r="GE58" s="162"/>
      <c r="GF58" s="163"/>
      <c r="GG58" s="164"/>
      <c r="GH58" s="163"/>
      <c r="GI58" s="165"/>
      <c r="GJ58" s="166"/>
      <c r="GK58" s="167"/>
      <c r="GL58" s="161"/>
      <c r="GM58" s="168"/>
      <c r="GN58" s="162"/>
      <c r="GO58" s="163"/>
      <c r="GP58" s="164"/>
      <c r="GQ58" s="163"/>
      <c r="GR58" s="165"/>
      <c r="GS58" s="166"/>
      <c r="GT58" s="166"/>
      <c r="GU58" s="73"/>
      <c r="GV58" s="178"/>
      <c r="GW58" s="179"/>
      <c r="GX58" s="32"/>
      <c r="GY58" s="33"/>
    </row>
    <row r="59" spans="1:208" ht="20.25" thickTop="1" thickBot="1" x14ac:dyDescent="0.35">
      <c r="A59"/>
      <c r="B59" s="77"/>
      <c r="C59" s="77"/>
      <c r="D59" s="35"/>
      <c r="E59" s="36"/>
      <c r="F59" s="37"/>
      <c r="G59" s="38"/>
      <c r="H59" s="39"/>
      <c r="I59" s="40"/>
      <c r="J59" s="155"/>
      <c r="K59" s="156"/>
      <c r="L59" s="60"/>
      <c r="M59" s="687" t="s">
        <v>28</v>
      </c>
      <c r="N59" s="688"/>
      <c r="O59" s="689">
        <f>SUM(O6:O58)</f>
        <v>818425</v>
      </c>
      <c r="P59" s="180"/>
      <c r="Q59" s="158"/>
      <c r="R59" s="181"/>
      <c r="S59" s="158"/>
      <c r="T59" s="39">
        <f t="shared" si="0"/>
        <v>0</v>
      </c>
      <c r="U59" s="359"/>
      <c r="V59" s="159"/>
      <c r="W59" s="160"/>
      <c r="X59" s="182"/>
      <c r="Y59" s="68"/>
      <c r="Z59" s="183"/>
      <c r="AA59" s="184"/>
      <c r="AB59" s="183"/>
      <c r="AC59" s="185"/>
      <c r="AD59" s="186"/>
      <c r="AE59" s="71"/>
      <c r="AF59" s="182"/>
      <c r="AG59" s="187"/>
      <c r="AH59" s="68"/>
      <c r="AI59" s="183"/>
      <c r="AJ59" s="184"/>
      <c r="AK59" s="188"/>
      <c r="AL59" s="185"/>
      <c r="AM59" s="186"/>
      <c r="AN59" s="71"/>
      <c r="AO59" s="182"/>
      <c r="AP59" s="187"/>
      <c r="AQ59" s="68"/>
      <c r="AR59" s="183"/>
      <c r="AS59" s="184"/>
      <c r="AT59" s="183"/>
      <c r="AU59" s="185"/>
      <c r="AV59" s="186"/>
      <c r="AW59" s="71"/>
      <c r="AX59" s="182"/>
      <c r="AY59" s="187"/>
      <c r="AZ59" s="68"/>
      <c r="BA59" s="183"/>
      <c r="BB59" s="184"/>
      <c r="BC59" s="188"/>
      <c r="BD59" s="185"/>
      <c r="BE59" s="186"/>
      <c r="BF59" s="71"/>
      <c r="BG59" s="182"/>
      <c r="BH59" s="187"/>
      <c r="BI59" s="68"/>
      <c r="BJ59" s="183"/>
      <c r="BK59" s="184"/>
      <c r="BL59" s="188"/>
      <c r="BM59" s="185"/>
      <c r="BN59" s="186"/>
      <c r="BO59" s="71"/>
      <c r="BP59" s="182"/>
      <c r="BQ59" s="187"/>
      <c r="BR59" s="68"/>
      <c r="BS59" s="183"/>
      <c r="BT59" s="184"/>
      <c r="BU59" s="183"/>
      <c r="BV59" s="185"/>
      <c r="BW59" s="186"/>
      <c r="BX59" s="71"/>
      <c r="BY59" s="182"/>
      <c r="BZ59" s="187"/>
      <c r="CA59" s="68"/>
      <c r="CB59" s="183"/>
      <c r="CC59" s="184"/>
      <c r="CD59" s="183"/>
      <c r="CE59" s="185"/>
      <c r="CF59" s="186"/>
      <c r="CG59" s="71"/>
      <c r="CH59" s="182"/>
      <c r="CI59" s="187"/>
      <c r="CJ59" s="68"/>
      <c r="CK59" s="183"/>
      <c r="CL59" s="184"/>
      <c r="CM59" s="183"/>
      <c r="CN59" s="185"/>
      <c r="CO59" s="186"/>
      <c r="CP59" s="71"/>
      <c r="CQ59" s="182"/>
      <c r="CR59" s="187"/>
      <c r="CS59" s="68"/>
      <c r="CT59" s="183"/>
      <c r="CU59" s="189"/>
      <c r="CV59" s="188"/>
      <c r="CW59" s="190"/>
      <c r="CX59" s="186"/>
      <c r="CY59" s="71"/>
      <c r="CZ59" s="182"/>
      <c r="DA59" s="187"/>
      <c r="DB59" s="68"/>
      <c r="DC59" s="183"/>
      <c r="DD59" s="184"/>
      <c r="DE59" s="183"/>
      <c r="DF59" s="185"/>
      <c r="DG59" s="186"/>
      <c r="DH59" s="71"/>
      <c r="DI59" s="182"/>
      <c r="DJ59" s="187"/>
      <c r="DK59" s="68"/>
      <c r="DL59" s="183"/>
      <c r="DM59" s="189"/>
      <c r="DN59" s="188"/>
      <c r="DO59" s="190"/>
      <c r="DP59" s="186"/>
      <c r="DQ59" s="71"/>
      <c r="DR59" s="182"/>
      <c r="DS59" s="187"/>
      <c r="DT59" s="68"/>
      <c r="DU59" s="183"/>
      <c r="DV59" s="184"/>
      <c r="DW59" s="183"/>
      <c r="DX59" s="185"/>
      <c r="DY59" s="186"/>
      <c r="DZ59" s="71"/>
      <c r="EA59" s="182"/>
      <c r="EB59" s="187"/>
      <c r="EC59" s="68"/>
      <c r="ED59" s="183"/>
      <c r="EE59" s="189"/>
      <c r="EF59" s="188"/>
      <c r="EG59" s="190"/>
      <c r="EH59" s="186"/>
      <c r="EI59" s="71"/>
      <c r="EJ59" s="182"/>
      <c r="EK59" s="187"/>
      <c r="EL59" s="68"/>
      <c r="EM59" s="183"/>
      <c r="EN59" s="189"/>
      <c r="EO59" s="188"/>
      <c r="EP59" s="190"/>
      <c r="EQ59" s="186"/>
      <c r="ER59" s="71"/>
      <c r="ES59" s="182"/>
      <c r="ET59" s="187"/>
      <c r="EU59" s="68"/>
      <c r="EV59" s="183"/>
      <c r="EW59" s="184"/>
      <c r="EX59" s="183"/>
      <c r="EY59" s="185"/>
      <c r="EZ59" s="186"/>
      <c r="FA59" s="71"/>
      <c r="FB59" s="182"/>
      <c r="FC59" s="187"/>
      <c r="FD59" s="68"/>
      <c r="FE59" s="183"/>
      <c r="FF59" s="184"/>
      <c r="FG59" s="183"/>
      <c r="FH59" s="185"/>
      <c r="FI59" s="186"/>
      <c r="FJ59" s="71"/>
      <c r="FK59" s="182"/>
      <c r="FL59" s="187"/>
      <c r="FM59" s="68"/>
      <c r="FN59" s="183"/>
      <c r="FO59" s="184"/>
      <c r="FP59" s="183"/>
      <c r="FQ59" s="185"/>
      <c r="FR59" s="186"/>
      <c r="FS59" s="71"/>
      <c r="FT59" s="182"/>
      <c r="FU59" s="187"/>
      <c r="FV59" s="68"/>
      <c r="FW59" s="183"/>
      <c r="FX59" s="184"/>
      <c r="FY59" s="183"/>
      <c r="FZ59" s="185"/>
      <c r="GA59" s="186"/>
      <c r="GB59" s="71"/>
      <c r="GC59" s="182"/>
      <c r="GD59" s="187"/>
      <c r="GE59" s="68"/>
      <c r="GF59" s="183"/>
      <c r="GG59" s="184"/>
      <c r="GH59" s="183"/>
      <c r="GI59" s="185"/>
      <c r="GJ59" s="186"/>
      <c r="GK59" s="71"/>
      <c r="GL59" s="182"/>
      <c r="GM59" s="187"/>
      <c r="GN59" s="68"/>
      <c r="GO59" s="183"/>
      <c r="GP59" s="184"/>
      <c r="GQ59" s="183"/>
      <c r="GR59" s="185"/>
      <c r="GS59" s="186"/>
      <c r="GT59" s="166"/>
      <c r="GU59" s="73"/>
      <c r="GV59" s="191"/>
      <c r="GW59" s="192"/>
      <c r="GX59" s="193"/>
      <c r="GY59" s="33"/>
    </row>
    <row r="60" spans="1:208" ht="19.5" thickBot="1" x14ac:dyDescent="0.3">
      <c r="A60"/>
      <c r="B60" s="77"/>
      <c r="C60" s="77"/>
      <c r="D60" s="35"/>
      <c r="E60" s="36"/>
      <c r="F60" s="37"/>
      <c r="G60" s="38"/>
      <c r="H60" s="39"/>
      <c r="I60" s="40"/>
      <c r="J60" s="194"/>
      <c r="K60" s="156"/>
      <c r="L60" s="60"/>
      <c r="M60" s="61"/>
      <c r="N60" s="176"/>
      <c r="O60" s="690"/>
      <c r="P60" s="180"/>
      <c r="Q60" s="158"/>
      <c r="R60" s="181"/>
      <c r="S60" s="158"/>
      <c r="T60" s="195">
        <f t="shared" si="0"/>
        <v>0</v>
      </c>
      <c r="U60" s="359"/>
      <c r="V60" s="159"/>
      <c r="W60" s="160"/>
      <c r="X60" s="182"/>
      <c r="Y60" s="68"/>
      <c r="Z60" s="183"/>
      <c r="AA60" s="184"/>
      <c r="AB60" s="183"/>
      <c r="AC60" s="185"/>
      <c r="AD60" s="186"/>
      <c r="AE60" s="71"/>
      <c r="AF60" s="182"/>
      <c r="AG60" s="187"/>
      <c r="AH60" s="68"/>
      <c r="AI60" s="183"/>
      <c r="AJ60" s="184"/>
      <c r="AK60" s="188"/>
      <c r="AL60" s="185"/>
      <c r="AM60" s="186"/>
      <c r="AN60" s="71"/>
      <c r="AO60" s="182"/>
      <c r="AP60" s="187"/>
      <c r="AQ60" s="68"/>
      <c r="AR60" s="183"/>
      <c r="AS60" s="184"/>
      <c r="AT60" s="183"/>
      <c r="AU60" s="185"/>
      <c r="AV60" s="186"/>
      <c r="AW60" s="71"/>
      <c r="AX60" s="182"/>
      <c r="AY60" s="187"/>
      <c r="AZ60" s="68"/>
      <c r="BA60" s="183"/>
      <c r="BB60" s="184"/>
      <c r="BC60" s="188"/>
      <c r="BD60" s="185"/>
      <c r="BE60" s="186"/>
      <c r="BF60" s="71"/>
      <c r="BG60" s="182"/>
      <c r="BH60" s="187"/>
      <c r="BI60" s="68"/>
      <c r="BJ60" s="183"/>
      <c r="BK60" s="184"/>
      <c r="BL60" s="188"/>
      <c r="BM60" s="185"/>
      <c r="BN60" s="186"/>
      <c r="BO60" s="71"/>
      <c r="BP60" s="182"/>
      <c r="BQ60" s="187"/>
      <c r="BR60" s="68"/>
      <c r="BS60" s="183"/>
      <c r="BT60" s="184"/>
      <c r="BU60" s="183"/>
      <c r="BV60" s="185"/>
      <c r="BW60" s="186"/>
      <c r="BX60" s="71"/>
      <c r="BY60" s="182"/>
      <c r="BZ60" s="187"/>
      <c r="CA60" s="68"/>
      <c r="CB60" s="183"/>
      <c r="CC60" s="184"/>
      <c r="CD60" s="183"/>
      <c r="CE60" s="185"/>
      <c r="CF60" s="186"/>
      <c r="CG60" s="71"/>
      <c r="CH60" s="182"/>
      <c r="CI60" s="187"/>
      <c r="CJ60" s="68"/>
      <c r="CK60" s="183"/>
      <c r="CL60" s="184"/>
      <c r="CM60" s="183"/>
      <c r="CN60" s="185"/>
      <c r="CO60" s="186"/>
      <c r="CP60" s="71"/>
      <c r="CQ60" s="182"/>
      <c r="CR60" s="187"/>
      <c r="CS60" s="68"/>
      <c r="CT60" s="183"/>
      <c r="CU60" s="189"/>
      <c r="CV60" s="188"/>
      <c r="CW60" s="190"/>
      <c r="CX60" s="186"/>
      <c r="CY60" s="71"/>
      <c r="CZ60" s="182"/>
      <c r="DA60" s="187"/>
      <c r="DB60" s="68"/>
      <c r="DC60" s="183"/>
      <c r="DD60" s="184"/>
      <c r="DE60" s="183"/>
      <c r="DF60" s="185"/>
      <c r="DG60" s="186"/>
      <c r="DH60" s="71"/>
      <c r="DI60" s="182"/>
      <c r="DJ60" s="187"/>
      <c r="DK60" s="68"/>
      <c r="DL60" s="183"/>
      <c r="DM60" s="189"/>
      <c r="DN60" s="188"/>
      <c r="DO60" s="190"/>
      <c r="DP60" s="186"/>
      <c r="DQ60" s="71"/>
      <c r="DR60" s="182"/>
      <c r="DS60" s="187"/>
      <c r="DT60" s="68"/>
      <c r="DU60" s="183"/>
      <c r="DV60" s="184"/>
      <c r="DW60" s="183"/>
      <c r="DX60" s="185"/>
      <c r="DY60" s="186"/>
      <c r="DZ60" s="71"/>
      <c r="EA60" s="182"/>
      <c r="EB60" s="187"/>
      <c r="EC60" s="68"/>
      <c r="ED60" s="183"/>
      <c r="EE60" s="189"/>
      <c r="EF60" s="188"/>
      <c r="EG60" s="190"/>
      <c r="EH60" s="186"/>
      <c r="EI60" s="71"/>
      <c r="EJ60" s="182"/>
      <c r="EK60" s="187"/>
      <c r="EL60" s="68"/>
      <c r="EM60" s="183"/>
      <c r="EN60" s="189"/>
      <c r="EO60" s="188"/>
      <c r="EP60" s="190"/>
      <c r="EQ60" s="186"/>
      <c r="ER60" s="71"/>
      <c r="ES60" s="182"/>
      <c r="ET60" s="187"/>
      <c r="EU60" s="68"/>
      <c r="EV60" s="183"/>
      <c r="EW60" s="184"/>
      <c r="EX60" s="183"/>
      <c r="EY60" s="185"/>
      <c r="EZ60" s="186"/>
      <c r="FA60" s="71"/>
      <c r="FB60" s="182"/>
      <c r="FC60" s="187"/>
      <c r="FD60" s="68"/>
      <c r="FE60" s="183"/>
      <c r="FF60" s="184"/>
      <c r="FG60" s="183"/>
      <c r="FH60" s="185"/>
      <c r="FI60" s="186"/>
      <c r="FJ60" s="71"/>
      <c r="FK60" s="182"/>
      <c r="FL60" s="187"/>
      <c r="FM60" s="68"/>
      <c r="FN60" s="183"/>
      <c r="FO60" s="184"/>
      <c r="FP60" s="183"/>
      <c r="FQ60" s="185"/>
      <c r="FR60" s="186"/>
      <c r="FS60" s="71"/>
      <c r="FT60" s="182"/>
      <c r="FU60" s="187"/>
      <c r="FV60" s="68"/>
      <c r="FW60" s="183"/>
      <c r="FX60" s="184"/>
      <c r="FY60" s="183"/>
      <c r="FZ60" s="185"/>
      <c r="GA60" s="186"/>
      <c r="GB60" s="71"/>
      <c r="GC60" s="182"/>
      <c r="GD60" s="187"/>
      <c r="GE60" s="68"/>
      <c r="GF60" s="183"/>
      <c r="GG60" s="184"/>
      <c r="GH60" s="183"/>
      <c r="GI60" s="185"/>
      <c r="GJ60" s="186"/>
      <c r="GK60" s="71"/>
      <c r="GL60" s="182"/>
      <c r="GM60" s="187"/>
      <c r="GN60" s="68"/>
      <c r="GO60" s="183"/>
      <c r="GP60" s="184"/>
      <c r="GQ60" s="183"/>
      <c r="GR60" s="185"/>
      <c r="GS60" s="186"/>
      <c r="GT60" s="166"/>
      <c r="GU60" s="73"/>
      <c r="GV60" s="191"/>
      <c r="GW60" s="192"/>
      <c r="GX60" s="193"/>
      <c r="GY60" s="33"/>
    </row>
    <row r="61" spans="1:208" ht="16.5" thickTop="1" x14ac:dyDescent="0.25">
      <c r="A61"/>
      <c r="B61" s="77"/>
      <c r="C61" s="77"/>
      <c r="D61" s="35"/>
      <c r="E61" s="36"/>
      <c r="F61" s="37"/>
      <c r="G61" s="38"/>
      <c r="H61" s="39"/>
      <c r="I61" s="40"/>
      <c r="J61" s="155"/>
      <c r="K61" s="156"/>
      <c r="L61" s="60"/>
      <c r="M61" s="61"/>
      <c r="N61" s="176"/>
      <c r="O61" s="196"/>
      <c r="P61" s="196"/>
      <c r="Q61" s="158"/>
      <c r="R61" s="158"/>
      <c r="S61" s="158"/>
      <c r="T61" s="195">
        <f t="shared" si="0"/>
        <v>0</v>
      </c>
      <c r="U61" s="359"/>
      <c r="V61" s="159"/>
      <c r="W61" s="160"/>
      <c r="X61" s="182"/>
      <c r="Y61" s="68"/>
      <c r="Z61" s="183"/>
      <c r="AA61" s="184"/>
      <c r="AB61" s="183"/>
      <c r="AC61" s="185"/>
      <c r="AD61" s="186"/>
      <c r="AE61" s="71"/>
      <c r="AF61" s="182"/>
      <c r="AG61" s="187"/>
      <c r="AH61" s="68"/>
      <c r="AI61" s="183"/>
      <c r="AJ61" s="184"/>
      <c r="AK61" s="188"/>
      <c r="AL61" s="185"/>
      <c r="AM61" s="186"/>
      <c r="AN61" s="71"/>
      <c r="AO61" s="182"/>
      <c r="AP61" s="187"/>
      <c r="AQ61" s="68"/>
      <c r="AR61" s="183"/>
      <c r="AS61" s="184"/>
      <c r="AT61" s="183"/>
      <c r="AU61" s="185"/>
      <c r="AV61" s="186"/>
      <c r="AW61" s="71"/>
      <c r="AX61" s="182"/>
      <c r="AY61" s="187"/>
      <c r="AZ61" s="68"/>
      <c r="BA61" s="183"/>
      <c r="BB61" s="184"/>
      <c r="BC61" s="188"/>
      <c r="BD61" s="185"/>
      <c r="BE61" s="186"/>
      <c r="BF61" s="71"/>
      <c r="BG61" s="182"/>
      <c r="BH61" s="187"/>
      <c r="BI61" s="68"/>
      <c r="BJ61" s="183"/>
      <c r="BK61" s="184"/>
      <c r="BL61" s="188"/>
      <c r="BM61" s="185"/>
      <c r="BN61" s="186"/>
      <c r="BO61" s="71"/>
      <c r="BP61" s="182"/>
      <c r="BQ61" s="187"/>
      <c r="BR61" s="68"/>
      <c r="BS61" s="183"/>
      <c r="BT61" s="184"/>
      <c r="BU61" s="183"/>
      <c r="BV61" s="185"/>
      <c r="BW61" s="186"/>
      <c r="BX61" s="71"/>
      <c r="BY61" s="182"/>
      <c r="BZ61" s="187"/>
      <c r="CA61" s="68"/>
      <c r="CB61" s="183"/>
      <c r="CC61" s="184"/>
      <c r="CD61" s="183"/>
      <c r="CE61" s="185"/>
      <c r="CF61" s="186"/>
      <c r="CG61" s="71"/>
      <c r="CH61" s="182"/>
      <c r="CI61" s="187"/>
      <c r="CJ61" s="68"/>
      <c r="CK61" s="183"/>
      <c r="CL61" s="184"/>
      <c r="CM61" s="183"/>
      <c r="CN61" s="185"/>
      <c r="CO61" s="186"/>
      <c r="CP61" s="71"/>
      <c r="CQ61" s="182"/>
      <c r="CR61" s="187"/>
      <c r="CS61" s="68"/>
      <c r="CT61" s="183"/>
      <c r="CU61" s="189"/>
      <c r="CV61" s="188"/>
      <c r="CW61" s="190"/>
      <c r="CX61" s="186"/>
      <c r="CY61" s="71"/>
      <c r="CZ61" s="182"/>
      <c r="DA61" s="187"/>
      <c r="DB61" s="68"/>
      <c r="DC61" s="183"/>
      <c r="DD61" s="184"/>
      <c r="DE61" s="183"/>
      <c r="DF61" s="185"/>
      <c r="DG61" s="186"/>
      <c r="DH61" s="71"/>
      <c r="DI61" s="182"/>
      <c r="DJ61" s="187"/>
      <c r="DK61" s="68"/>
      <c r="DL61" s="183"/>
      <c r="DM61" s="189"/>
      <c r="DN61" s="188"/>
      <c r="DO61" s="190"/>
      <c r="DP61" s="186"/>
      <c r="DQ61" s="71"/>
      <c r="DR61" s="182"/>
      <c r="DS61" s="187"/>
      <c r="DT61" s="68"/>
      <c r="DU61" s="183"/>
      <c r="DV61" s="184"/>
      <c r="DW61" s="183"/>
      <c r="DX61" s="185"/>
      <c r="DY61" s="186"/>
      <c r="DZ61" s="71"/>
      <c r="EA61" s="182"/>
      <c r="EB61" s="187"/>
      <c r="EC61" s="68"/>
      <c r="ED61" s="183"/>
      <c r="EE61" s="189"/>
      <c r="EF61" s="188"/>
      <c r="EG61" s="190"/>
      <c r="EH61" s="186"/>
      <c r="EI61" s="71"/>
      <c r="EJ61" s="182"/>
      <c r="EK61" s="187"/>
      <c r="EL61" s="68"/>
      <c r="EM61" s="183"/>
      <c r="EN61" s="189"/>
      <c r="EO61" s="188"/>
      <c r="EP61" s="190"/>
      <c r="EQ61" s="186"/>
      <c r="ER61" s="71"/>
      <c r="ES61" s="182"/>
      <c r="ET61" s="187"/>
      <c r="EU61" s="68"/>
      <c r="EV61" s="183"/>
      <c r="EW61" s="184"/>
      <c r="EX61" s="183"/>
      <c r="EY61" s="185"/>
      <c r="EZ61" s="186"/>
      <c r="FA61" s="71"/>
      <c r="FB61" s="182"/>
      <c r="FC61" s="187"/>
      <c r="FD61" s="68"/>
      <c r="FE61" s="183"/>
      <c r="FF61" s="184"/>
      <c r="FG61" s="183"/>
      <c r="FH61" s="185"/>
      <c r="FI61" s="186"/>
      <c r="FJ61" s="71"/>
      <c r="FK61" s="182"/>
      <c r="FL61" s="187"/>
      <c r="FM61" s="68"/>
      <c r="FN61" s="183"/>
      <c r="FO61" s="184"/>
      <c r="FP61" s="183"/>
      <c r="FQ61" s="185"/>
      <c r="FR61" s="186"/>
      <c r="FS61" s="71"/>
      <c r="FT61" s="182"/>
      <c r="FU61" s="187"/>
      <c r="FV61" s="68"/>
      <c r="FW61" s="183"/>
      <c r="FX61" s="184"/>
      <c r="FY61" s="183"/>
      <c r="FZ61" s="185"/>
      <c r="GA61" s="186"/>
      <c r="GB61" s="71"/>
      <c r="GC61" s="182"/>
      <c r="GD61" s="187"/>
      <c r="GE61" s="68"/>
      <c r="GF61" s="183"/>
      <c r="GG61" s="184"/>
      <c r="GH61" s="183"/>
      <c r="GI61" s="185"/>
      <c r="GJ61" s="186"/>
      <c r="GK61" s="71"/>
      <c r="GL61" s="182"/>
      <c r="GM61" s="187"/>
      <c r="GN61" s="68"/>
      <c r="GO61" s="183"/>
      <c r="GP61" s="184"/>
      <c r="GQ61" s="183"/>
      <c r="GR61" s="185"/>
      <c r="GS61" s="186"/>
      <c r="GT61" s="166"/>
      <c r="GU61" s="73"/>
      <c r="GV61" s="191"/>
      <c r="GW61" s="192"/>
      <c r="GX61" s="193"/>
      <c r="GY61" s="33"/>
    </row>
    <row r="62" spans="1:208" thickBot="1" x14ac:dyDescent="0.3">
      <c r="A62"/>
      <c r="B62" s="77"/>
      <c r="C62" s="77"/>
      <c r="D62" s="35"/>
      <c r="E62" s="36"/>
      <c r="F62" s="37"/>
      <c r="G62" s="38"/>
      <c r="H62" s="39"/>
      <c r="I62" s="40"/>
      <c r="J62" s="155"/>
      <c r="K62" s="156"/>
      <c r="L62" s="60"/>
      <c r="M62" s="61"/>
      <c r="N62" s="176"/>
      <c r="O62" s="196"/>
      <c r="P62" s="196"/>
      <c r="Q62" s="197"/>
      <c r="R62" s="496"/>
      <c r="S62" s="496"/>
      <c r="T62" s="39">
        <f t="shared" si="0"/>
        <v>0</v>
      </c>
      <c r="U62" s="360"/>
      <c r="V62" s="167"/>
      <c r="W62" s="160"/>
      <c r="X62" s="182"/>
      <c r="Y62" s="162"/>
      <c r="Z62" s="183"/>
      <c r="AA62" s="184"/>
      <c r="AB62" s="183"/>
      <c r="AC62" s="185"/>
      <c r="AD62" s="186"/>
      <c r="AE62" s="71"/>
      <c r="AF62" s="182"/>
      <c r="AG62" s="198"/>
      <c r="AH62" s="162"/>
      <c r="AI62" s="183"/>
      <c r="AJ62" s="184"/>
      <c r="AK62" s="188"/>
      <c r="AL62" s="185"/>
      <c r="AM62" s="186"/>
      <c r="AN62" s="199"/>
      <c r="AO62" s="200"/>
      <c r="AP62" s="198"/>
      <c r="AQ62" s="162"/>
      <c r="AR62" s="183"/>
      <c r="AS62" s="184"/>
      <c r="AT62" s="183"/>
      <c r="AU62" s="185"/>
      <c r="AV62" s="186"/>
      <c r="AW62" s="199"/>
      <c r="AX62" s="200"/>
      <c r="AY62" s="198"/>
      <c r="AZ62" s="162"/>
      <c r="BA62" s="183"/>
      <c r="BB62" s="184"/>
      <c r="BC62" s="188"/>
      <c r="BD62" s="185"/>
      <c r="BE62" s="186"/>
      <c r="BF62" s="199"/>
      <c r="BG62" s="200"/>
      <c r="BH62" s="198"/>
      <c r="BI62" s="162"/>
      <c r="BJ62" s="183"/>
      <c r="BK62" s="184"/>
      <c r="BL62" s="188"/>
      <c r="BM62" s="185"/>
      <c r="BN62" s="186"/>
      <c r="BO62" s="199"/>
      <c r="BP62" s="200"/>
      <c r="BQ62" s="198"/>
      <c r="BR62" s="162"/>
      <c r="BS62" s="183"/>
      <c r="BT62" s="184"/>
      <c r="BU62" s="183"/>
      <c r="BV62" s="185"/>
      <c r="BW62" s="186"/>
      <c r="BX62" s="199"/>
      <c r="BY62" s="200"/>
      <c r="BZ62" s="198"/>
      <c r="CA62" s="162"/>
      <c r="CB62" s="183"/>
      <c r="CC62" s="184"/>
      <c r="CD62" s="183"/>
      <c r="CE62" s="185"/>
      <c r="CF62" s="186"/>
      <c r="CG62" s="199"/>
      <c r="CH62" s="200"/>
      <c r="CI62" s="198"/>
      <c r="CJ62" s="162"/>
      <c r="CK62" s="183"/>
      <c r="CL62" s="184"/>
      <c r="CM62" s="183"/>
      <c r="CN62" s="185"/>
      <c r="CO62" s="186"/>
      <c r="CP62" s="199"/>
      <c r="CQ62" s="200"/>
      <c r="CR62" s="198"/>
      <c r="CS62" s="162"/>
      <c r="CT62" s="183"/>
      <c r="CU62" s="189"/>
      <c r="CV62" s="188"/>
      <c r="CW62" s="190"/>
      <c r="CX62" s="186"/>
      <c r="CY62" s="199"/>
      <c r="CZ62" s="200"/>
      <c r="DA62" s="198"/>
      <c r="DB62" s="162"/>
      <c r="DC62" s="183"/>
      <c r="DD62" s="184"/>
      <c r="DE62" s="183"/>
      <c r="DF62" s="185"/>
      <c r="DG62" s="186"/>
      <c r="DH62" s="199"/>
      <c r="DI62" s="200"/>
      <c r="DJ62" s="198"/>
      <c r="DK62" s="162"/>
      <c r="DL62" s="183"/>
      <c r="DM62" s="189"/>
      <c r="DN62" s="188"/>
      <c r="DO62" s="190"/>
      <c r="DP62" s="186"/>
      <c r="DQ62" s="199"/>
      <c r="DR62" s="200"/>
      <c r="DS62" s="198"/>
      <c r="DT62" s="162"/>
      <c r="DU62" s="183"/>
      <c r="DV62" s="184"/>
      <c r="DW62" s="183"/>
      <c r="DX62" s="185"/>
      <c r="DY62" s="186"/>
      <c r="DZ62" s="199"/>
      <c r="EA62" s="200"/>
      <c r="EB62" s="198"/>
      <c r="EC62" s="162"/>
      <c r="ED62" s="183"/>
      <c r="EE62" s="189"/>
      <c r="EF62" s="188"/>
      <c r="EG62" s="190"/>
      <c r="EH62" s="186"/>
      <c r="EI62" s="199"/>
      <c r="EJ62" s="200"/>
      <c r="EK62" s="198"/>
      <c r="EL62" s="162"/>
      <c r="EM62" s="183"/>
      <c r="EN62" s="189"/>
      <c r="EO62" s="188"/>
      <c r="EP62" s="190"/>
      <c r="EQ62" s="186"/>
      <c r="ER62" s="199"/>
      <c r="ES62" s="200"/>
      <c r="ET62" s="198"/>
      <c r="EU62" s="162"/>
      <c r="EV62" s="183"/>
      <c r="EW62" s="184"/>
      <c r="EX62" s="183"/>
      <c r="EY62" s="185"/>
      <c r="EZ62" s="186"/>
      <c r="FA62" s="199"/>
      <c r="FB62" s="200"/>
      <c r="FC62" s="198"/>
      <c r="FD62" s="162"/>
      <c r="FE62" s="183"/>
      <c r="FF62" s="184"/>
      <c r="FG62" s="183"/>
      <c r="FH62" s="185"/>
      <c r="FI62" s="186"/>
      <c r="FJ62" s="199"/>
      <c r="FK62" s="200"/>
      <c r="FL62" s="198"/>
      <c r="FM62" s="162"/>
      <c r="FN62" s="183"/>
      <c r="FO62" s="184"/>
      <c r="FP62" s="183"/>
      <c r="FQ62" s="185"/>
      <c r="FR62" s="186"/>
      <c r="FS62" s="199"/>
      <c r="FT62" s="200"/>
      <c r="FU62" s="198"/>
      <c r="FV62" s="162"/>
      <c r="FW62" s="183"/>
      <c r="FX62" s="184"/>
      <c r="FY62" s="183"/>
      <c r="FZ62" s="185"/>
      <c r="GA62" s="186"/>
      <c r="GB62" s="199"/>
      <c r="GC62" s="200"/>
      <c r="GD62" s="198"/>
      <c r="GE62" s="162"/>
      <c r="GF62" s="183"/>
      <c r="GG62" s="184"/>
      <c r="GH62" s="183"/>
      <c r="GI62" s="185"/>
      <c r="GJ62" s="186"/>
      <c r="GK62" s="199"/>
      <c r="GL62" s="200"/>
      <c r="GM62" s="198"/>
      <c r="GN62" s="162"/>
      <c r="GO62" s="183"/>
      <c r="GP62" s="184"/>
      <c r="GQ62" s="183"/>
      <c r="GR62" s="185"/>
      <c r="GS62" s="186"/>
      <c r="GT62" s="166"/>
      <c r="GU62" s="27"/>
      <c r="GV62" s="201"/>
      <c r="GW62" s="192"/>
      <c r="GX62" s="193"/>
      <c r="GY62" s="33"/>
    </row>
    <row r="63" spans="1:208" ht="16.5" thickTop="1" thickBot="1" x14ac:dyDescent="0.3">
      <c r="A63"/>
      <c r="B63" s="77"/>
      <c r="C63" s="77"/>
      <c r="D63" s="35"/>
      <c r="E63" s="36"/>
      <c r="F63" s="37"/>
      <c r="G63" s="38"/>
      <c r="H63" s="39"/>
      <c r="I63" s="40"/>
      <c r="J63" s="155"/>
      <c r="K63" s="59"/>
      <c r="L63" s="60"/>
      <c r="M63" s="202"/>
      <c r="N63" s="203"/>
      <c r="O63" s="691" t="s">
        <v>29</v>
      </c>
      <c r="P63" s="692"/>
      <c r="Q63" s="692"/>
      <c r="R63" s="204">
        <f>SUM(R6:R62)</f>
        <v>1237372.5699999998</v>
      </c>
      <c r="S63" s="497"/>
      <c r="T63" s="206">
        <f>SUM(T6:T62)</f>
        <v>19494470.158</v>
      </c>
      <c r="U63" s="361"/>
      <c r="V63" s="167"/>
      <c r="W63" s="207">
        <f t="shared" ref="W63:BB63" si="4">SUM(W6:W62)</f>
        <v>254053.25</v>
      </c>
      <c r="X63" s="89">
        <f t="shared" si="4"/>
        <v>0</v>
      </c>
      <c r="Y63" s="89">
        <f t="shared" si="4"/>
        <v>0</v>
      </c>
      <c r="Z63" s="89">
        <f t="shared" si="4"/>
        <v>0</v>
      </c>
      <c r="AA63" s="89">
        <f t="shared" si="4"/>
        <v>0</v>
      </c>
      <c r="AB63" s="89">
        <f t="shared" si="4"/>
        <v>0</v>
      </c>
      <c r="AC63" s="89">
        <f t="shared" si="4"/>
        <v>0</v>
      </c>
      <c r="AD63" s="89">
        <f t="shared" si="4"/>
        <v>0</v>
      </c>
      <c r="AE63" s="89">
        <f t="shared" si="4"/>
        <v>0</v>
      </c>
      <c r="AF63" s="89">
        <f t="shared" si="4"/>
        <v>0</v>
      </c>
      <c r="AG63" s="89">
        <f t="shared" si="4"/>
        <v>0</v>
      </c>
      <c r="AH63" s="89">
        <f t="shared" si="4"/>
        <v>0</v>
      </c>
      <c r="AI63" s="89">
        <f t="shared" si="4"/>
        <v>0</v>
      </c>
      <c r="AJ63" s="89">
        <f t="shared" si="4"/>
        <v>0</v>
      </c>
      <c r="AK63" s="89">
        <f t="shared" si="4"/>
        <v>0</v>
      </c>
      <c r="AL63" s="89">
        <f t="shared" si="4"/>
        <v>0</v>
      </c>
      <c r="AM63" s="89">
        <f t="shared" si="4"/>
        <v>0</v>
      </c>
      <c r="AN63" s="89">
        <f t="shared" si="4"/>
        <v>0</v>
      </c>
      <c r="AO63" s="89">
        <f t="shared" si="4"/>
        <v>0</v>
      </c>
      <c r="AP63" s="89">
        <f t="shared" si="4"/>
        <v>0</v>
      </c>
      <c r="AQ63" s="89">
        <f t="shared" si="4"/>
        <v>0</v>
      </c>
      <c r="AR63" s="89">
        <f t="shared" si="4"/>
        <v>0</v>
      </c>
      <c r="AS63" s="89">
        <f t="shared" si="4"/>
        <v>0</v>
      </c>
      <c r="AT63" s="89">
        <f t="shared" si="4"/>
        <v>0</v>
      </c>
      <c r="AU63" s="89">
        <f t="shared" si="4"/>
        <v>0</v>
      </c>
      <c r="AV63" s="89">
        <f t="shared" si="4"/>
        <v>0</v>
      </c>
      <c r="AW63" s="89">
        <f t="shared" si="4"/>
        <v>0</v>
      </c>
      <c r="AX63" s="89">
        <f t="shared" si="4"/>
        <v>0</v>
      </c>
      <c r="AY63" s="89">
        <f t="shared" si="4"/>
        <v>0</v>
      </c>
      <c r="AZ63" s="89">
        <f t="shared" si="4"/>
        <v>0</v>
      </c>
      <c r="BA63" s="89">
        <f t="shared" si="4"/>
        <v>0</v>
      </c>
      <c r="BB63" s="89">
        <f t="shared" si="4"/>
        <v>0</v>
      </c>
      <c r="BC63" s="89">
        <f t="shared" ref="BC63:CH63" si="5">SUM(BC6:BC62)</f>
        <v>0</v>
      </c>
      <c r="BD63" s="89">
        <f t="shared" si="5"/>
        <v>0</v>
      </c>
      <c r="BE63" s="89">
        <f t="shared" si="5"/>
        <v>0</v>
      </c>
      <c r="BF63" s="89">
        <f t="shared" si="5"/>
        <v>0</v>
      </c>
      <c r="BG63" s="89">
        <f t="shared" si="5"/>
        <v>0</v>
      </c>
      <c r="BH63" s="89">
        <f t="shared" si="5"/>
        <v>0</v>
      </c>
      <c r="BI63" s="89">
        <f t="shared" si="5"/>
        <v>0</v>
      </c>
      <c r="BJ63" s="89">
        <f t="shared" si="5"/>
        <v>0</v>
      </c>
      <c r="BK63" s="89">
        <f t="shared" si="5"/>
        <v>0</v>
      </c>
      <c r="BL63" s="89">
        <f t="shared" si="5"/>
        <v>0</v>
      </c>
      <c r="BM63" s="89">
        <f t="shared" si="5"/>
        <v>0</v>
      </c>
      <c r="BN63" s="89">
        <f t="shared" si="5"/>
        <v>0</v>
      </c>
      <c r="BO63" s="89">
        <f t="shared" si="5"/>
        <v>0</v>
      </c>
      <c r="BP63" s="89">
        <f t="shared" si="5"/>
        <v>0</v>
      </c>
      <c r="BQ63" s="89">
        <f t="shared" si="5"/>
        <v>0</v>
      </c>
      <c r="BR63" s="89">
        <f t="shared" si="5"/>
        <v>0</v>
      </c>
      <c r="BS63" s="89">
        <f t="shared" si="5"/>
        <v>0</v>
      </c>
      <c r="BT63" s="89">
        <f t="shared" si="5"/>
        <v>0</v>
      </c>
      <c r="BU63" s="89">
        <f t="shared" si="5"/>
        <v>0</v>
      </c>
      <c r="BV63" s="89">
        <f t="shared" si="5"/>
        <v>0</v>
      </c>
      <c r="BW63" s="89">
        <f t="shared" si="5"/>
        <v>0</v>
      </c>
      <c r="BX63" s="89">
        <f t="shared" si="5"/>
        <v>0</v>
      </c>
      <c r="BY63" s="89">
        <f t="shared" si="5"/>
        <v>0</v>
      </c>
      <c r="BZ63" s="89">
        <f t="shared" si="5"/>
        <v>0</v>
      </c>
      <c r="CA63" s="89">
        <f t="shared" si="5"/>
        <v>0</v>
      </c>
      <c r="CB63" s="89">
        <f t="shared" si="5"/>
        <v>0</v>
      </c>
      <c r="CC63" s="89">
        <f t="shared" si="5"/>
        <v>0</v>
      </c>
      <c r="CD63" s="89">
        <f t="shared" si="5"/>
        <v>0</v>
      </c>
      <c r="CE63" s="89">
        <f t="shared" si="5"/>
        <v>0</v>
      </c>
      <c r="CF63" s="89">
        <f t="shared" si="5"/>
        <v>0</v>
      </c>
      <c r="CG63" s="89">
        <f t="shared" si="5"/>
        <v>0</v>
      </c>
      <c r="CH63" s="89">
        <f t="shared" si="5"/>
        <v>0</v>
      </c>
      <c r="CI63" s="89">
        <f t="shared" ref="CI63:DN63" si="6">SUM(CI6:CI62)</f>
        <v>0</v>
      </c>
      <c r="CJ63" s="89">
        <f t="shared" si="6"/>
        <v>0</v>
      </c>
      <c r="CK63" s="89">
        <f t="shared" si="6"/>
        <v>0</v>
      </c>
      <c r="CL63" s="89">
        <f t="shared" si="6"/>
        <v>0</v>
      </c>
      <c r="CM63" s="89">
        <f t="shared" si="6"/>
        <v>0</v>
      </c>
      <c r="CN63" s="89">
        <f t="shared" si="6"/>
        <v>0</v>
      </c>
      <c r="CO63" s="89">
        <f t="shared" si="6"/>
        <v>0</v>
      </c>
      <c r="CP63" s="89">
        <f t="shared" si="6"/>
        <v>0</v>
      </c>
      <c r="CQ63" s="89">
        <f t="shared" si="6"/>
        <v>0</v>
      </c>
      <c r="CR63" s="89">
        <f t="shared" si="6"/>
        <v>0</v>
      </c>
      <c r="CS63" s="89">
        <f t="shared" si="6"/>
        <v>0</v>
      </c>
      <c r="CT63" s="89">
        <f t="shared" si="6"/>
        <v>0</v>
      </c>
      <c r="CU63" s="89">
        <f t="shared" si="6"/>
        <v>0</v>
      </c>
      <c r="CV63" s="89">
        <f t="shared" si="6"/>
        <v>0</v>
      </c>
      <c r="CW63" s="89">
        <f t="shared" si="6"/>
        <v>0</v>
      </c>
      <c r="CX63" s="89">
        <f t="shared" si="6"/>
        <v>0</v>
      </c>
      <c r="CY63" s="89">
        <f t="shared" si="6"/>
        <v>0</v>
      </c>
      <c r="CZ63" s="89">
        <f t="shared" si="6"/>
        <v>0</v>
      </c>
      <c r="DA63" s="89">
        <f t="shared" si="6"/>
        <v>0</v>
      </c>
      <c r="DB63" s="89">
        <f t="shared" si="6"/>
        <v>0</v>
      </c>
      <c r="DC63" s="89">
        <f t="shared" si="6"/>
        <v>0</v>
      </c>
      <c r="DD63" s="89">
        <f t="shared" si="6"/>
        <v>0</v>
      </c>
      <c r="DE63" s="89">
        <f t="shared" si="6"/>
        <v>0</v>
      </c>
      <c r="DF63" s="89">
        <f t="shared" si="6"/>
        <v>0</v>
      </c>
      <c r="DG63" s="89">
        <f t="shared" si="6"/>
        <v>0</v>
      </c>
      <c r="DH63" s="89">
        <f t="shared" si="6"/>
        <v>0</v>
      </c>
      <c r="DI63" s="89">
        <f t="shared" si="6"/>
        <v>0</v>
      </c>
      <c r="DJ63" s="89">
        <f t="shared" si="6"/>
        <v>0</v>
      </c>
      <c r="DK63" s="89">
        <f t="shared" si="6"/>
        <v>0</v>
      </c>
      <c r="DL63" s="89">
        <f t="shared" si="6"/>
        <v>0</v>
      </c>
      <c r="DM63" s="89">
        <f t="shared" si="6"/>
        <v>0</v>
      </c>
      <c r="DN63" s="89">
        <f t="shared" si="6"/>
        <v>0</v>
      </c>
      <c r="DO63" s="89">
        <f t="shared" ref="DO63:ET63" si="7">SUM(DO6:DO62)</f>
        <v>0</v>
      </c>
      <c r="DP63" s="89">
        <f t="shared" si="7"/>
        <v>0</v>
      </c>
      <c r="DQ63" s="89">
        <f t="shared" si="7"/>
        <v>0</v>
      </c>
      <c r="DR63" s="89">
        <f t="shared" si="7"/>
        <v>0</v>
      </c>
      <c r="DS63" s="89">
        <f t="shared" si="7"/>
        <v>0</v>
      </c>
      <c r="DT63" s="89">
        <f t="shared" si="7"/>
        <v>0</v>
      </c>
      <c r="DU63" s="89">
        <f t="shared" si="7"/>
        <v>0</v>
      </c>
      <c r="DV63" s="89">
        <f t="shared" si="7"/>
        <v>0</v>
      </c>
      <c r="DW63" s="89">
        <f t="shared" si="7"/>
        <v>0</v>
      </c>
      <c r="DX63" s="89">
        <f t="shared" si="7"/>
        <v>0</v>
      </c>
      <c r="DY63" s="89">
        <f t="shared" si="7"/>
        <v>0</v>
      </c>
      <c r="DZ63" s="89">
        <f t="shared" si="7"/>
        <v>0</v>
      </c>
      <c r="EA63" s="89">
        <f t="shared" si="7"/>
        <v>0</v>
      </c>
      <c r="EB63" s="89">
        <f t="shared" si="7"/>
        <v>0</v>
      </c>
      <c r="EC63" s="89">
        <f t="shared" si="7"/>
        <v>0</v>
      </c>
      <c r="ED63" s="89">
        <f t="shared" si="7"/>
        <v>0</v>
      </c>
      <c r="EE63" s="89">
        <f t="shared" si="7"/>
        <v>0</v>
      </c>
      <c r="EF63" s="89">
        <f t="shared" si="7"/>
        <v>0</v>
      </c>
      <c r="EG63" s="89">
        <f t="shared" si="7"/>
        <v>0</v>
      </c>
      <c r="EH63" s="89">
        <f t="shared" si="7"/>
        <v>0</v>
      </c>
      <c r="EI63" s="89">
        <f t="shared" si="7"/>
        <v>0</v>
      </c>
      <c r="EJ63" s="89">
        <f t="shared" si="7"/>
        <v>0</v>
      </c>
      <c r="EK63" s="89">
        <f t="shared" si="7"/>
        <v>0</v>
      </c>
      <c r="EL63" s="89">
        <f t="shared" si="7"/>
        <v>0</v>
      </c>
      <c r="EM63" s="89">
        <f t="shared" si="7"/>
        <v>0</v>
      </c>
      <c r="EN63" s="89">
        <f t="shared" si="7"/>
        <v>0</v>
      </c>
      <c r="EO63" s="89">
        <f t="shared" si="7"/>
        <v>0</v>
      </c>
      <c r="EP63" s="89">
        <f t="shared" si="7"/>
        <v>0</v>
      </c>
      <c r="EQ63" s="89">
        <f t="shared" si="7"/>
        <v>0</v>
      </c>
      <c r="ER63" s="89">
        <f t="shared" si="7"/>
        <v>0</v>
      </c>
      <c r="ES63" s="89">
        <f t="shared" si="7"/>
        <v>0</v>
      </c>
      <c r="ET63" s="89">
        <f t="shared" si="7"/>
        <v>0</v>
      </c>
      <c r="EU63" s="89">
        <f t="shared" ref="EU63:GS63" si="8">SUM(EU6:EU62)</f>
        <v>0</v>
      </c>
      <c r="EV63" s="89">
        <f t="shared" si="8"/>
        <v>0</v>
      </c>
      <c r="EW63" s="89">
        <f t="shared" si="8"/>
        <v>0</v>
      </c>
      <c r="EX63" s="89">
        <f t="shared" si="8"/>
        <v>0</v>
      </c>
      <c r="EY63" s="89">
        <f t="shared" si="8"/>
        <v>0</v>
      </c>
      <c r="EZ63" s="89">
        <f t="shared" si="8"/>
        <v>0</v>
      </c>
      <c r="FA63" s="89">
        <f t="shared" si="8"/>
        <v>0</v>
      </c>
      <c r="FB63" s="89">
        <f t="shared" si="8"/>
        <v>0</v>
      </c>
      <c r="FC63" s="89">
        <f t="shared" si="8"/>
        <v>0</v>
      </c>
      <c r="FD63" s="89">
        <f t="shared" si="8"/>
        <v>0</v>
      </c>
      <c r="FE63" s="89">
        <f t="shared" si="8"/>
        <v>0</v>
      </c>
      <c r="FF63" s="89">
        <f t="shared" si="8"/>
        <v>0</v>
      </c>
      <c r="FG63" s="89">
        <f t="shared" si="8"/>
        <v>0</v>
      </c>
      <c r="FH63" s="89">
        <f t="shared" si="8"/>
        <v>0</v>
      </c>
      <c r="FI63" s="89">
        <f t="shared" si="8"/>
        <v>0</v>
      </c>
      <c r="FJ63" s="89">
        <f t="shared" si="8"/>
        <v>0</v>
      </c>
      <c r="FK63" s="89">
        <f t="shared" si="8"/>
        <v>0</v>
      </c>
      <c r="FL63" s="89">
        <f t="shared" si="8"/>
        <v>0</v>
      </c>
      <c r="FM63" s="89">
        <f t="shared" si="8"/>
        <v>0</v>
      </c>
      <c r="FN63" s="89">
        <f t="shared" si="8"/>
        <v>0</v>
      </c>
      <c r="FO63" s="89">
        <f t="shared" si="8"/>
        <v>0</v>
      </c>
      <c r="FP63" s="89">
        <f t="shared" si="8"/>
        <v>0</v>
      </c>
      <c r="FQ63" s="89">
        <f t="shared" si="8"/>
        <v>0</v>
      </c>
      <c r="FR63" s="89">
        <f t="shared" si="8"/>
        <v>0</v>
      </c>
      <c r="FS63" s="89">
        <f t="shared" si="8"/>
        <v>0</v>
      </c>
      <c r="FT63" s="89">
        <f t="shared" si="8"/>
        <v>0</v>
      </c>
      <c r="FU63" s="89">
        <f t="shared" si="8"/>
        <v>0</v>
      </c>
      <c r="FV63" s="89">
        <f t="shared" si="8"/>
        <v>0</v>
      </c>
      <c r="FW63" s="89">
        <f t="shared" si="8"/>
        <v>0</v>
      </c>
      <c r="FX63" s="89">
        <f t="shared" si="8"/>
        <v>0</v>
      </c>
      <c r="FY63" s="89">
        <f t="shared" si="8"/>
        <v>0</v>
      </c>
      <c r="FZ63" s="89">
        <f t="shared" si="8"/>
        <v>0</v>
      </c>
      <c r="GA63" s="89">
        <f t="shared" si="8"/>
        <v>0</v>
      </c>
      <c r="GB63" s="89">
        <f t="shared" si="8"/>
        <v>0</v>
      </c>
      <c r="GC63" s="89">
        <f t="shared" si="8"/>
        <v>0</v>
      </c>
      <c r="GD63" s="89">
        <f t="shared" si="8"/>
        <v>0</v>
      </c>
      <c r="GE63" s="89">
        <f t="shared" si="8"/>
        <v>0</v>
      </c>
      <c r="GF63" s="89">
        <f t="shared" si="8"/>
        <v>0</v>
      </c>
      <c r="GG63" s="89">
        <f t="shared" si="8"/>
        <v>0</v>
      </c>
      <c r="GH63" s="89">
        <f t="shared" si="8"/>
        <v>0</v>
      </c>
      <c r="GI63" s="89">
        <f t="shared" si="8"/>
        <v>0</v>
      </c>
      <c r="GJ63" s="89">
        <f t="shared" si="8"/>
        <v>0</v>
      </c>
      <c r="GK63" s="89">
        <f t="shared" si="8"/>
        <v>0</v>
      </c>
      <c r="GL63" s="89">
        <f t="shared" si="8"/>
        <v>0</v>
      </c>
      <c r="GM63" s="89">
        <f t="shared" si="8"/>
        <v>0</v>
      </c>
      <c r="GN63" s="89">
        <f t="shared" si="8"/>
        <v>0</v>
      </c>
      <c r="GO63" s="89">
        <f t="shared" si="8"/>
        <v>0</v>
      </c>
      <c r="GP63" s="89">
        <f t="shared" si="8"/>
        <v>0</v>
      </c>
      <c r="GQ63" s="89">
        <f t="shared" si="8"/>
        <v>0</v>
      </c>
      <c r="GR63" s="89">
        <f t="shared" si="8"/>
        <v>0</v>
      </c>
      <c r="GS63" s="89">
        <f t="shared" si="8"/>
        <v>0</v>
      </c>
      <c r="GT63" s="89"/>
      <c r="GU63" s="208">
        <f>SUM(GU6:GU62)</f>
        <v>438144</v>
      </c>
      <c r="GV63" s="209"/>
      <c r="GW63" s="209"/>
      <c r="GX63" s="210"/>
      <c r="GY63" s="211">
        <f>SUM(GY6:GY62)</f>
        <v>0</v>
      </c>
    </row>
    <row r="64" spans="1:208" x14ac:dyDescent="0.25">
      <c r="B64" s="77"/>
      <c r="C64" s="77"/>
      <c r="D64" s="35"/>
      <c r="E64" s="36"/>
      <c r="F64" s="37"/>
      <c r="G64" s="38"/>
      <c r="H64" s="39"/>
      <c r="I64" s="40"/>
      <c r="J64" s="155"/>
      <c r="K64" s="59"/>
      <c r="L64" s="60"/>
      <c r="M64" s="202"/>
      <c r="N64" s="203"/>
      <c r="O64" s="212"/>
      <c r="P64" s="213"/>
      <c r="Q64" s="214"/>
      <c r="R64" s="214"/>
      <c r="S64" s="214"/>
      <c r="T64" s="39"/>
      <c r="U64" s="361"/>
      <c r="V64" s="167"/>
      <c r="W64" s="89"/>
      <c r="X64" s="215"/>
      <c r="Y64" s="216"/>
      <c r="Z64" s="217"/>
      <c r="AA64" s="36"/>
      <c r="AB64" s="217"/>
      <c r="AC64" s="218"/>
      <c r="AD64" s="90"/>
      <c r="AE64" s="77"/>
      <c r="AF64" s="219"/>
      <c r="AG64" s="220"/>
      <c r="AH64" s="216"/>
      <c r="AI64" s="217"/>
      <c r="AJ64" s="36"/>
      <c r="AK64" s="221"/>
      <c r="AL64" s="218"/>
      <c r="AM64" s="90"/>
      <c r="AO64" s="222"/>
      <c r="AP64" s="220"/>
      <c r="AQ64" s="216"/>
      <c r="AR64" s="217"/>
      <c r="AS64" s="36"/>
      <c r="AT64" s="217"/>
      <c r="AU64" s="218"/>
      <c r="AV64" s="90"/>
      <c r="AX64" s="222"/>
      <c r="AY64" s="220"/>
      <c r="AZ64" s="216"/>
      <c r="BA64" s="217"/>
      <c r="BB64" s="36"/>
      <c r="BC64" s="221"/>
      <c r="BD64" s="218"/>
      <c r="BE64" s="90"/>
      <c r="BG64" s="222"/>
      <c r="BH64" s="220"/>
      <c r="BI64" s="216"/>
      <c r="BJ64" s="217"/>
      <c r="BK64" s="36"/>
      <c r="BL64" s="221"/>
      <c r="BM64" s="218"/>
      <c r="BN64" s="90"/>
      <c r="BP64" s="222"/>
      <c r="BQ64" s="220"/>
      <c r="BR64" s="216"/>
      <c r="BS64" s="217"/>
      <c r="BT64" s="36"/>
      <c r="BU64" s="217"/>
      <c r="BV64" s="218"/>
      <c r="BW64" s="90"/>
      <c r="BY64" s="222"/>
      <c r="BZ64" s="220"/>
      <c r="CA64" s="216"/>
      <c r="CB64" s="217"/>
      <c r="CC64" s="36"/>
      <c r="CD64" s="217"/>
      <c r="CE64" s="218"/>
      <c r="CF64" s="90"/>
      <c r="CH64" s="222"/>
      <c r="CI64" s="220"/>
      <c r="CJ64" s="216"/>
      <c r="CK64" s="217"/>
      <c r="CL64" s="36"/>
      <c r="CM64" s="217"/>
      <c r="CN64" s="218"/>
      <c r="CO64" s="90"/>
      <c r="CQ64" s="222"/>
      <c r="CR64" s="220"/>
      <c r="CS64" s="216"/>
      <c r="CT64" s="217"/>
      <c r="CU64" s="223"/>
      <c r="CV64" s="221"/>
      <c r="CW64" s="224"/>
      <c r="CX64" s="90"/>
      <c r="CZ64" s="222"/>
      <c r="DA64" s="220"/>
      <c r="DB64" s="216"/>
      <c r="DC64" s="217"/>
      <c r="DD64" s="36"/>
      <c r="DE64" s="217"/>
      <c r="DF64" s="218"/>
      <c r="DG64" s="90"/>
      <c r="DI64" s="222"/>
      <c r="DJ64" s="220"/>
      <c r="DK64" s="216"/>
      <c r="DL64" s="217"/>
      <c r="DM64" s="223"/>
      <c r="DN64" s="221"/>
      <c r="DO64" s="224"/>
      <c r="DP64" s="90"/>
      <c r="DR64" s="222"/>
      <c r="DS64" s="220"/>
      <c r="DT64" s="216"/>
      <c r="DU64" s="217"/>
      <c r="DV64" s="36"/>
      <c r="DW64" s="217"/>
      <c r="DX64" s="218"/>
      <c r="DY64" s="90"/>
      <c r="EA64" s="222"/>
      <c r="EB64" s="220"/>
      <c r="EC64" s="216"/>
      <c r="ED64" s="217"/>
      <c r="EE64" s="223"/>
      <c r="EF64" s="221"/>
      <c r="EG64" s="224"/>
      <c r="EH64" s="90"/>
      <c r="EJ64" s="222"/>
      <c r="EK64" s="220"/>
      <c r="EL64" s="216"/>
      <c r="EM64" s="217"/>
      <c r="EN64" s="223"/>
      <c r="EO64" s="221"/>
      <c r="EP64" s="224"/>
      <c r="EQ64" s="90"/>
      <c r="ES64" s="222"/>
      <c r="ET64" s="220"/>
      <c r="EU64" s="216"/>
      <c r="EV64" s="217"/>
      <c r="EW64" s="36"/>
      <c r="EX64" s="217"/>
      <c r="EY64" s="218"/>
      <c r="EZ64" s="90"/>
      <c r="FB64" s="222"/>
      <c r="FC64" s="220"/>
      <c r="FD64" s="216"/>
      <c r="FE64" s="217"/>
      <c r="FF64" s="36"/>
      <c r="FG64" s="217"/>
      <c r="FH64" s="218"/>
      <c r="FI64" s="90"/>
      <c r="FK64" s="222"/>
      <c r="FL64" s="220"/>
      <c r="FM64" s="216"/>
      <c r="FN64" s="217"/>
      <c r="FO64" s="36"/>
      <c r="FP64" s="217"/>
      <c r="FQ64" s="218"/>
      <c r="FR64" s="90"/>
      <c r="FT64" s="222"/>
      <c r="FU64" s="220"/>
      <c r="FV64" s="216"/>
      <c r="FW64" s="217"/>
      <c r="FX64" s="36"/>
      <c r="FY64" s="217"/>
      <c r="FZ64" s="218"/>
      <c r="GA64" s="90"/>
      <c r="GC64" s="222"/>
      <c r="GD64" s="220"/>
      <c r="GE64" s="216"/>
      <c r="GF64" s="217"/>
      <c r="GG64" s="36"/>
      <c r="GH64" s="217"/>
      <c r="GI64" s="218"/>
      <c r="GJ64" s="90"/>
      <c r="GL64" s="222"/>
      <c r="GM64" s="220"/>
      <c r="GN64" s="216"/>
      <c r="GO64" s="217"/>
      <c r="GP64" s="36"/>
      <c r="GQ64" s="217"/>
      <c r="GR64" s="218"/>
      <c r="GS64" s="90"/>
      <c r="GT64" s="166"/>
      <c r="GU64"/>
      <c r="GV64" s="225"/>
      <c r="GW64" s="225"/>
      <c r="GX64" s="226"/>
      <c r="GY64"/>
    </row>
    <row r="65" spans="1:207" ht="16.5" thickBot="1" x14ac:dyDescent="0.3">
      <c r="B65" s="77"/>
      <c r="C65" s="77"/>
      <c r="D65" s="35"/>
      <c r="E65" s="36"/>
      <c r="F65" s="37"/>
      <c r="G65" s="38"/>
      <c r="H65" s="39"/>
      <c r="I65" s="40"/>
      <c r="J65" s="155"/>
      <c r="K65" s="59"/>
      <c r="L65" s="60"/>
      <c r="M65" s="202"/>
      <c r="N65" s="203"/>
      <c r="O65" s="212"/>
      <c r="P65" s="213"/>
      <c r="Q65" s="214"/>
      <c r="R65" s="214"/>
      <c r="S65" s="214"/>
      <c r="T65" s="39"/>
      <c r="U65" s="361"/>
      <c r="V65" s="167"/>
      <c r="W65" s="89"/>
      <c r="X65" s="215"/>
      <c r="Y65" s="216"/>
      <c r="Z65" s="217"/>
      <c r="AA65" s="36"/>
      <c r="AB65" s="217"/>
      <c r="AC65" s="218"/>
      <c r="AD65" s="90"/>
      <c r="AE65" s="77"/>
      <c r="AF65" s="219"/>
      <c r="AG65" s="220"/>
      <c r="AH65" s="216"/>
      <c r="AI65" s="217"/>
      <c r="AJ65" s="36"/>
      <c r="AK65" s="221"/>
      <c r="AL65" s="218"/>
      <c r="AM65" s="90"/>
      <c r="AO65" s="222"/>
      <c r="AP65" s="220"/>
      <c r="AQ65" s="216"/>
      <c r="AR65" s="217"/>
      <c r="AS65" s="36"/>
      <c r="AT65" s="217"/>
      <c r="AU65" s="218"/>
      <c r="AV65" s="90"/>
      <c r="AX65" s="222"/>
      <c r="AY65" s="220"/>
      <c r="AZ65" s="216"/>
      <c r="BA65" s="217"/>
      <c r="BB65" s="36"/>
      <c r="BC65" s="221"/>
      <c r="BD65" s="218"/>
      <c r="BE65" s="90"/>
      <c r="BG65" s="222"/>
      <c r="BH65" s="220"/>
      <c r="BI65" s="216"/>
      <c r="BJ65" s="217"/>
      <c r="BK65" s="36"/>
      <c r="BL65" s="221"/>
      <c r="BM65" s="218"/>
      <c r="BN65" s="90"/>
      <c r="BP65" s="222"/>
      <c r="BQ65" s="220"/>
      <c r="BR65" s="216"/>
      <c r="BS65" s="217"/>
      <c r="BT65" s="36"/>
      <c r="BU65" s="217"/>
      <c r="BV65" s="218"/>
      <c r="BW65" s="90"/>
      <c r="BY65" s="222"/>
      <c r="BZ65" s="220"/>
      <c r="CA65" s="216"/>
      <c r="CB65" s="217"/>
      <c r="CC65" s="36"/>
      <c r="CD65" s="217"/>
      <c r="CE65" s="218"/>
      <c r="CF65" s="90"/>
      <c r="CH65" s="222"/>
      <c r="CI65" s="220"/>
      <c r="CJ65" s="216"/>
      <c r="CK65" s="217"/>
      <c r="CL65" s="36"/>
      <c r="CM65" s="217"/>
      <c r="CN65" s="218"/>
      <c r="CO65" s="90"/>
      <c r="CQ65" s="222"/>
      <c r="CR65" s="220"/>
      <c r="CS65" s="216"/>
      <c r="CT65" s="217"/>
      <c r="CU65" s="223"/>
      <c r="CV65" s="221"/>
      <c r="CW65" s="224"/>
      <c r="CX65" s="90"/>
      <c r="CZ65" s="222"/>
      <c r="DA65" s="220"/>
      <c r="DB65" s="216"/>
      <c r="DC65" s="217"/>
      <c r="DD65" s="36"/>
      <c r="DE65" s="217"/>
      <c r="DF65" s="218"/>
      <c r="DG65" s="90"/>
      <c r="DI65" s="222"/>
      <c r="DJ65" s="220"/>
      <c r="DK65" s="216"/>
      <c r="DL65" s="217"/>
      <c r="DM65" s="223"/>
      <c r="DN65" s="221"/>
      <c r="DO65" s="224"/>
      <c r="DP65" s="90"/>
      <c r="DR65" s="222"/>
      <c r="DS65" s="220"/>
      <c r="DT65" s="216"/>
      <c r="DU65" s="217"/>
      <c r="DV65" s="36"/>
      <c r="DW65" s="217"/>
      <c r="DX65" s="218"/>
      <c r="DY65" s="90"/>
      <c r="EA65" s="222"/>
      <c r="EB65" s="220"/>
      <c r="EC65" s="216"/>
      <c r="ED65" s="217"/>
      <c r="EE65" s="223"/>
      <c r="EF65" s="221"/>
      <c r="EG65" s="224"/>
      <c r="EH65" s="90"/>
      <c r="EJ65" s="222"/>
      <c r="EK65" s="220"/>
      <c r="EL65" s="216"/>
      <c r="EM65" s="217"/>
      <c r="EN65" s="223"/>
      <c r="EO65" s="221"/>
      <c r="EP65" s="224"/>
      <c r="EQ65" s="90"/>
      <c r="ES65" s="222"/>
      <c r="ET65" s="220"/>
      <c r="EU65" s="216"/>
      <c r="EV65" s="217"/>
      <c r="EW65" s="36"/>
      <c r="EX65" s="217"/>
      <c r="EY65" s="218"/>
      <c r="EZ65" s="90"/>
      <c r="FB65" s="222"/>
      <c r="FC65" s="220"/>
      <c r="FD65" s="216"/>
      <c r="FE65" s="217"/>
      <c r="FF65" s="36"/>
      <c r="FG65" s="217"/>
      <c r="FH65" s="218"/>
      <c r="FI65" s="90"/>
      <c r="FK65" s="222"/>
      <c r="FL65" s="220"/>
      <c r="FM65" s="216"/>
      <c r="FN65" s="217"/>
      <c r="FO65" s="36"/>
      <c r="FP65" s="217"/>
      <c r="FQ65" s="218"/>
      <c r="FR65" s="90"/>
      <c r="FT65" s="222"/>
      <c r="FU65" s="220"/>
      <c r="FV65" s="216"/>
      <c r="FW65" s="217"/>
      <c r="FX65" s="36"/>
      <c r="FY65" s="217"/>
      <c r="FZ65" s="218"/>
      <c r="GA65" s="90"/>
      <c r="GC65" s="222"/>
      <c r="GD65" s="220"/>
      <c r="GE65" s="216"/>
      <c r="GF65" s="217"/>
      <c r="GG65" s="36"/>
      <c r="GH65" s="217"/>
      <c r="GI65" s="218"/>
      <c r="GJ65" s="90"/>
      <c r="GL65" s="222"/>
      <c r="GM65" s="220"/>
      <c r="GN65" s="216"/>
      <c r="GO65" s="217"/>
      <c r="GP65" s="36"/>
      <c r="GQ65" s="217"/>
      <c r="GR65" s="218"/>
      <c r="GS65" s="90"/>
      <c r="GT65" s="166"/>
      <c r="GU65"/>
      <c r="GV65" s="225"/>
      <c r="GW65" s="225"/>
      <c r="GX65" s="226"/>
      <c r="GY65"/>
    </row>
    <row r="66" spans="1:207" ht="16.5" thickTop="1" x14ac:dyDescent="0.25">
      <c r="B66" s="77"/>
      <c r="C66" s="77"/>
      <c r="D66" s="35"/>
      <c r="E66" s="36"/>
      <c r="F66" s="37"/>
      <c r="G66" s="38"/>
      <c r="H66" s="39"/>
      <c r="I66" s="40"/>
      <c r="J66" s="155"/>
      <c r="K66" s="59"/>
      <c r="L66" s="60"/>
      <c r="M66" s="202"/>
      <c r="N66" s="176"/>
      <c r="O66" s="693" t="s">
        <v>30</v>
      </c>
      <c r="P66" s="694"/>
      <c r="Q66" s="694"/>
      <c r="R66" s="494"/>
      <c r="S66" s="494"/>
      <c r="T66" s="697">
        <f>GY63+GU63+W63+T63+R63</f>
        <v>21424039.978</v>
      </c>
      <c r="U66" s="698"/>
      <c r="V66" s="167"/>
      <c r="W66" s="89"/>
      <c r="X66" s="215"/>
      <c r="Y66" s="216"/>
      <c r="Z66" s="217"/>
      <c r="AA66" s="36"/>
      <c r="AB66" s="217"/>
      <c r="AC66" s="218"/>
      <c r="AD66" s="90"/>
      <c r="AE66" s="77"/>
      <c r="AF66" s="219"/>
      <c r="AG66" s="220"/>
      <c r="AH66" s="216"/>
      <c r="AI66" s="217"/>
      <c r="AJ66" s="36"/>
      <c r="AK66" s="221"/>
      <c r="AL66" s="218"/>
      <c r="AM66" s="90"/>
      <c r="AO66" s="222"/>
      <c r="AP66" s="220"/>
      <c r="AQ66" s="216"/>
      <c r="AR66" s="217"/>
      <c r="AS66" s="36"/>
      <c r="AT66" s="217"/>
      <c r="AU66" s="218"/>
      <c r="AV66" s="90"/>
      <c r="AX66" s="222"/>
      <c r="AY66" s="220"/>
      <c r="AZ66" s="216"/>
      <c r="BA66" s="217"/>
      <c r="BB66" s="36"/>
      <c r="BC66" s="221"/>
      <c r="BD66" s="218"/>
      <c r="BE66" s="90"/>
      <c r="BG66" s="222"/>
      <c r="BH66" s="220"/>
      <c r="BI66" s="216"/>
      <c r="BJ66" s="217"/>
      <c r="BK66" s="36"/>
      <c r="BL66" s="221"/>
      <c r="BM66" s="218"/>
      <c r="BN66" s="90"/>
      <c r="BP66" s="222"/>
      <c r="BQ66" s="220"/>
      <c r="BR66" s="216"/>
      <c r="BS66" s="217"/>
      <c r="BT66" s="36"/>
      <c r="BU66" s="217"/>
      <c r="BV66" s="218"/>
      <c r="BW66" s="90"/>
      <c r="BY66" s="222"/>
      <c r="BZ66" s="220"/>
      <c r="CA66" s="216"/>
      <c r="CB66" s="217"/>
      <c r="CC66" s="36"/>
      <c r="CD66" s="217"/>
      <c r="CE66" s="218"/>
      <c r="CF66" s="90"/>
      <c r="CH66" s="222"/>
      <c r="CI66" s="220"/>
      <c r="CJ66" s="216"/>
      <c r="CK66" s="217"/>
      <c r="CL66" s="36"/>
      <c r="CM66" s="217"/>
      <c r="CN66" s="218"/>
      <c r="CO66" s="90"/>
      <c r="CQ66" s="222"/>
      <c r="CR66" s="220"/>
      <c r="CS66" s="216"/>
      <c r="CT66" s="217"/>
      <c r="CU66" s="223"/>
      <c r="CV66" s="221"/>
      <c r="CW66" s="224"/>
      <c r="CX66" s="90"/>
      <c r="CZ66" s="222"/>
      <c r="DA66" s="220"/>
      <c r="DB66" s="216"/>
      <c r="DC66" s="217"/>
      <c r="DD66" s="36"/>
      <c r="DE66" s="217"/>
      <c r="DF66" s="218"/>
      <c r="DG66" s="90"/>
      <c r="DI66" s="222"/>
      <c r="DJ66" s="220"/>
      <c r="DK66" s="216"/>
      <c r="DL66" s="217"/>
      <c r="DM66" s="223"/>
      <c r="DN66" s="221"/>
      <c r="DO66" s="224"/>
      <c r="DP66" s="90"/>
      <c r="DR66" s="222"/>
      <c r="DS66" s="220"/>
      <c r="DT66" s="216"/>
      <c r="DU66" s="217"/>
      <c r="DV66" s="36"/>
      <c r="DW66" s="217"/>
      <c r="DX66" s="218"/>
      <c r="DY66" s="90"/>
      <c r="EA66" s="222"/>
      <c r="EB66" s="220"/>
      <c r="EC66" s="216"/>
      <c r="ED66" s="217"/>
      <c r="EE66" s="223"/>
      <c r="EF66" s="221"/>
      <c r="EG66" s="224"/>
      <c r="EH66" s="90"/>
      <c r="EJ66" s="222"/>
      <c r="EK66" s="220"/>
      <c r="EL66" s="216"/>
      <c r="EM66" s="217"/>
      <c r="EN66" s="223"/>
      <c r="EO66" s="221"/>
      <c r="EP66" s="224"/>
      <c r="EQ66" s="90"/>
      <c r="ES66" s="222"/>
      <c r="ET66" s="220"/>
      <c r="EU66" s="216"/>
      <c r="EV66" s="217"/>
      <c r="EW66" s="36"/>
      <c r="EX66" s="217"/>
      <c r="EY66" s="218"/>
      <c r="EZ66" s="90"/>
      <c r="FB66" s="222"/>
      <c r="FC66" s="220"/>
      <c r="FD66" s="216"/>
      <c r="FE66" s="217"/>
      <c r="FF66" s="36"/>
      <c r="FG66" s="217"/>
      <c r="FH66" s="218"/>
      <c r="FI66" s="90"/>
      <c r="FK66" s="222"/>
      <c r="FL66" s="220"/>
      <c r="FM66" s="216"/>
      <c r="FN66" s="217"/>
      <c r="FO66" s="36"/>
      <c r="FP66" s="217"/>
      <c r="FQ66" s="218"/>
      <c r="FR66" s="90"/>
      <c r="FT66" s="222"/>
      <c r="FU66" s="220"/>
      <c r="FV66" s="216"/>
      <c r="FW66" s="217"/>
      <c r="FX66" s="36"/>
      <c r="FY66" s="217"/>
      <c r="FZ66" s="218"/>
      <c r="GA66" s="90"/>
      <c r="GC66" s="222"/>
      <c r="GD66" s="220"/>
      <c r="GE66" s="216"/>
      <c r="GF66" s="217"/>
      <c r="GG66" s="36"/>
      <c r="GH66" s="217"/>
      <c r="GI66" s="218"/>
      <c r="GJ66" s="90"/>
      <c r="GL66" s="222"/>
      <c r="GM66" s="220"/>
      <c r="GN66" s="216"/>
      <c r="GO66" s="217"/>
      <c r="GP66" s="36"/>
      <c r="GQ66" s="217"/>
      <c r="GR66" s="218"/>
      <c r="GS66" s="90"/>
      <c r="GT66" s="166"/>
      <c r="GU66"/>
      <c r="GV66" s="225"/>
      <c r="GW66" s="225"/>
      <c r="GX66" s="226"/>
      <c r="GY66"/>
    </row>
    <row r="67" spans="1:207" ht="16.5" thickBot="1" x14ac:dyDescent="0.3">
      <c r="B67" s="77"/>
      <c r="C67" s="77"/>
      <c r="D67" s="35"/>
      <c r="E67" s="36"/>
      <c r="F67" s="37"/>
      <c r="G67" s="38"/>
      <c r="H67" s="39"/>
      <c r="I67" s="40"/>
      <c r="J67" s="228"/>
      <c r="K67" s="59"/>
      <c r="L67" s="60"/>
      <c r="M67" s="202"/>
      <c r="N67" s="176"/>
      <c r="O67" s="695"/>
      <c r="P67" s="696"/>
      <c r="Q67" s="696"/>
      <c r="R67" s="495"/>
      <c r="S67" s="495"/>
      <c r="T67" s="699"/>
      <c r="U67" s="700"/>
      <c r="V67" s="167"/>
      <c r="W67" s="89"/>
      <c r="X67" s="215"/>
      <c r="Y67" s="216"/>
      <c r="Z67" s="217"/>
      <c r="AA67" s="36"/>
      <c r="AB67" s="217"/>
      <c r="AC67" s="218"/>
      <c r="AD67" s="90"/>
      <c r="AE67" s="77"/>
      <c r="AF67" s="219"/>
      <c r="AG67" s="220"/>
      <c r="AH67" s="216"/>
      <c r="AI67" s="217"/>
      <c r="AJ67" s="36"/>
      <c r="AK67" s="221"/>
      <c r="AL67" s="218"/>
      <c r="AM67" s="90"/>
      <c r="AO67" s="222"/>
      <c r="AP67" s="220"/>
      <c r="AQ67" s="216"/>
      <c r="AR67" s="217"/>
      <c r="AS67" s="36"/>
      <c r="AT67" s="217"/>
      <c r="AU67" s="218"/>
      <c r="AV67" s="90"/>
      <c r="AX67" s="222"/>
      <c r="AY67" s="220"/>
      <c r="AZ67" s="216"/>
      <c r="BA67" s="217"/>
      <c r="BB67" s="36"/>
      <c r="BC67" s="221"/>
      <c r="BD67" s="218"/>
      <c r="BE67" s="90"/>
      <c r="BG67" s="222"/>
      <c r="BH67" s="220"/>
      <c r="BI67" s="216"/>
      <c r="BJ67" s="217"/>
      <c r="BK67" s="36"/>
      <c r="BL67" s="221"/>
      <c r="BM67" s="218"/>
      <c r="BN67" s="90"/>
      <c r="BP67" s="222"/>
      <c r="BQ67" s="220"/>
      <c r="BR67" s="216"/>
      <c r="BS67" s="217"/>
      <c r="BT67" s="36"/>
      <c r="BU67" s="217"/>
      <c r="BV67" s="218"/>
      <c r="BW67" s="90"/>
      <c r="BY67" s="222"/>
      <c r="BZ67" s="220"/>
      <c r="CA67" s="216"/>
      <c r="CB67" s="217"/>
      <c r="CC67" s="36"/>
      <c r="CD67" s="217"/>
      <c r="CE67" s="218"/>
      <c r="CF67" s="90"/>
      <c r="CH67" s="222"/>
      <c r="CI67" s="220"/>
      <c r="CJ67" s="216"/>
      <c r="CK67" s="217"/>
      <c r="CL67" s="36"/>
      <c r="CM67" s="217"/>
      <c r="CN67" s="218"/>
      <c r="CO67" s="90"/>
      <c r="CQ67" s="222"/>
      <c r="CR67" s="220"/>
      <c r="CS67" s="216"/>
      <c r="CT67" s="217"/>
      <c r="CU67" s="223"/>
      <c r="CV67" s="221"/>
      <c r="CW67" s="224"/>
      <c r="CX67" s="90"/>
      <c r="CZ67" s="222"/>
      <c r="DA67" s="220"/>
      <c r="DB67" s="216"/>
      <c r="DC67" s="217"/>
      <c r="DD67" s="36"/>
      <c r="DE67" s="217"/>
      <c r="DF67" s="218"/>
      <c r="DG67" s="90"/>
      <c r="DI67" s="222"/>
      <c r="DJ67" s="220"/>
      <c r="DK67" s="216"/>
      <c r="DL67" s="217"/>
      <c r="DM67" s="223"/>
      <c r="DN67" s="221"/>
      <c r="DO67" s="224"/>
      <c r="DP67" s="90"/>
      <c r="DR67" s="222"/>
      <c r="DS67" s="220"/>
      <c r="DT67" s="216"/>
      <c r="DU67" s="217"/>
      <c r="DV67" s="36"/>
      <c r="DW67" s="217"/>
      <c r="DX67" s="218"/>
      <c r="DY67" s="90"/>
      <c r="EA67" s="222"/>
      <c r="EB67" s="220"/>
      <c r="EC67" s="216"/>
      <c r="ED67" s="217"/>
      <c r="EE67" s="223"/>
      <c r="EF67" s="221"/>
      <c r="EG67" s="224"/>
      <c r="EH67" s="90"/>
      <c r="EJ67" s="222"/>
      <c r="EK67" s="220"/>
      <c r="EL67" s="216"/>
      <c r="EM67" s="217"/>
      <c r="EN67" s="223"/>
      <c r="EO67" s="221"/>
      <c r="EP67" s="224"/>
      <c r="EQ67" s="90"/>
      <c r="ES67" s="222"/>
      <c r="ET67" s="220"/>
      <c r="EU67" s="216"/>
      <c r="EV67" s="217"/>
      <c r="EW67" s="36"/>
      <c r="EX67" s="217"/>
      <c r="EY67" s="218"/>
      <c r="EZ67" s="90"/>
      <c r="FB67" s="222"/>
      <c r="FC67" s="220"/>
      <c r="FD67" s="216"/>
      <c r="FE67" s="217"/>
      <c r="FF67" s="36"/>
      <c r="FG67" s="217"/>
      <c r="FH67" s="218"/>
      <c r="FI67" s="90"/>
      <c r="FK67" s="222"/>
      <c r="FL67" s="220"/>
      <c r="FM67" s="216"/>
      <c r="FN67" s="217"/>
      <c r="FO67" s="36"/>
      <c r="FP67" s="217"/>
      <c r="FQ67" s="218"/>
      <c r="FR67" s="90"/>
      <c r="FT67" s="222"/>
      <c r="FU67" s="220"/>
      <c r="FV67" s="216"/>
      <c r="FW67" s="217"/>
      <c r="FX67" s="36"/>
      <c r="FY67" s="217"/>
      <c r="FZ67" s="218"/>
      <c r="GA67" s="90"/>
      <c r="GC67" s="222"/>
      <c r="GD67" s="220"/>
      <c r="GE67" s="216"/>
      <c r="GF67" s="217"/>
      <c r="GG67" s="36"/>
      <c r="GH67" s="217"/>
      <c r="GI67" s="218"/>
      <c r="GJ67" s="90"/>
      <c r="GL67" s="222"/>
      <c r="GM67" s="220"/>
      <c r="GN67" s="216"/>
      <c r="GO67" s="217"/>
      <c r="GP67" s="36"/>
      <c r="GQ67" s="217"/>
      <c r="GR67" s="218"/>
      <c r="GS67" s="90"/>
      <c r="GT67" s="166"/>
      <c r="GU67"/>
      <c r="GV67" s="225"/>
      <c r="GW67" s="225"/>
      <c r="GX67" s="226"/>
      <c r="GY67"/>
    </row>
    <row r="68" spans="1:207" ht="16.5" thickTop="1" x14ac:dyDescent="0.25">
      <c r="B68" s="77"/>
      <c r="C68" s="77"/>
      <c r="D68" s="35"/>
      <c r="E68" s="36"/>
      <c r="F68" s="37"/>
      <c r="G68" s="38"/>
      <c r="H68" s="39"/>
      <c r="I68" s="40"/>
      <c r="J68" s="228"/>
      <c r="K68" s="59"/>
      <c r="L68" s="60"/>
      <c r="M68" s="202"/>
      <c r="N68" s="176"/>
      <c r="O68" s="212"/>
      <c r="P68" s="213"/>
      <c r="Q68" s="214"/>
      <c r="R68" s="214"/>
      <c r="S68" s="214"/>
      <c r="T68" s="195"/>
      <c r="U68" s="362"/>
      <c r="V68" s="167"/>
      <c r="W68" s="89"/>
      <c r="X68" s="215"/>
      <c r="Y68" s="216"/>
      <c r="Z68" s="217"/>
      <c r="AA68" s="36"/>
      <c r="AB68" s="217"/>
      <c r="AC68" s="218"/>
      <c r="AD68" s="90"/>
      <c r="AE68" s="77"/>
      <c r="AF68" s="219"/>
      <c r="AG68" s="220"/>
      <c r="AH68" s="216"/>
      <c r="AI68" s="217"/>
      <c r="AJ68" s="36"/>
      <c r="AK68" s="221"/>
      <c r="AL68" s="218"/>
      <c r="AM68" s="90"/>
      <c r="AO68" s="222"/>
      <c r="AP68" s="220"/>
      <c r="AQ68" s="216"/>
      <c r="AR68" s="217"/>
      <c r="AS68" s="36"/>
      <c r="AT68" s="217"/>
      <c r="AU68" s="218"/>
      <c r="AV68" s="90"/>
      <c r="AX68" s="222"/>
      <c r="AY68" s="220"/>
      <c r="AZ68" s="216"/>
      <c r="BA68" s="217"/>
      <c r="BB68" s="36"/>
      <c r="BC68" s="221"/>
      <c r="BD68" s="218"/>
      <c r="BE68" s="90"/>
      <c r="BG68" s="222"/>
      <c r="BH68" s="220"/>
      <c r="BI68" s="216"/>
      <c r="BJ68" s="217"/>
      <c r="BK68" s="36"/>
      <c r="BL68" s="221"/>
      <c r="BM68" s="218"/>
      <c r="BN68" s="90"/>
      <c r="BP68" s="222"/>
      <c r="BQ68" s="220"/>
      <c r="BR68" s="216"/>
      <c r="BS68" s="217"/>
      <c r="BT68" s="36"/>
      <c r="BU68" s="217"/>
      <c r="BV68" s="218"/>
      <c r="BW68" s="90"/>
      <c r="BY68" s="222"/>
      <c r="BZ68" s="220"/>
      <c r="CA68" s="216"/>
      <c r="CB68" s="217"/>
      <c r="CC68" s="36"/>
      <c r="CD68" s="217"/>
      <c r="CE68" s="218"/>
      <c r="CF68" s="90"/>
      <c r="CH68" s="222"/>
      <c r="CI68" s="220"/>
      <c r="CJ68" s="216"/>
      <c r="CK68" s="217"/>
      <c r="CL68" s="36"/>
      <c r="CM68" s="217"/>
      <c r="CN68" s="218"/>
      <c r="CO68" s="90"/>
      <c r="CQ68" s="222"/>
      <c r="CR68" s="220"/>
      <c r="CS68" s="216"/>
      <c r="CT68" s="217"/>
      <c r="CU68" s="223"/>
      <c r="CV68" s="221"/>
      <c r="CW68" s="224"/>
      <c r="CX68" s="90"/>
      <c r="CZ68" s="222"/>
      <c r="DA68" s="220"/>
      <c r="DB68" s="216"/>
      <c r="DC68" s="217"/>
      <c r="DD68" s="36"/>
      <c r="DE68" s="217"/>
      <c r="DF68" s="218"/>
      <c r="DG68" s="90"/>
      <c r="DI68" s="222"/>
      <c r="DJ68" s="220"/>
      <c r="DK68" s="216"/>
      <c r="DL68" s="217"/>
      <c r="DM68" s="223"/>
      <c r="DN68" s="221"/>
      <c r="DO68" s="224"/>
      <c r="DP68" s="90"/>
      <c r="DR68" s="222"/>
      <c r="DS68" s="220"/>
      <c r="DT68" s="216"/>
      <c r="DU68" s="217"/>
      <c r="DV68" s="36"/>
      <c r="DW68" s="217"/>
      <c r="DX68" s="218"/>
      <c r="DY68" s="90"/>
      <c r="EA68" s="222"/>
      <c r="EB68" s="220"/>
      <c r="EC68" s="216"/>
      <c r="ED68" s="217"/>
      <c r="EE68" s="223"/>
      <c r="EF68" s="221"/>
      <c r="EG68" s="224"/>
      <c r="EH68" s="90"/>
      <c r="EJ68" s="222"/>
      <c r="EK68" s="220"/>
      <c r="EL68" s="216"/>
      <c r="EM68" s="217"/>
      <c r="EN68" s="223"/>
      <c r="EO68" s="221"/>
      <c r="EP68" s="224"/>
      <c r="EQ68" s="90"/>
      <c r="ES68" s="222"/>
      <c r="ET68" s="220"/>
      <c r="EU68" s="216"/>
      <c r="EV68" s="217"/>
      <c r="EW68" s="36"/>
      <c r="EX68" s="217"/>
      <c r="EY68" s="218"/>
      <c r="EZ68" s="90"/>
      <c r="FB68" s="222"/>
      <c r="FC68" s="220"/>
      <c r="FD68" s="216"/>
      <c r="FE68" s="217"/>
      <c r="FF68" s="36"/>
      <c r="FG68" s="217"/>
      <c r="FH68" s="218"/>
      <c r="FI68" s="90"/>
      <c r="FK68" s="222"/>
      <c r="FL68" s="220"/>
      <c r="FM68" s="216"/>
      <c r="FN68" s="217"/>
      <c r="FO68" s="36"/>
      <c r="FP68" s="217"/>
      <c r="FQ68" s="218"/>
      <c r="FR68" s="90"/>
      <c r="FT68" s="222"/>
      <c r="FU68" s="220"/>
      <c r="FV68" s="216"/>
      <c r="FW68" s="217"/>
      <c r="FX68" s="36"/>
      <c r="FY68" s="217"/>
      <c r="FZ68" s="218"/>
      <c r="GA68" s="90"/>
      <c r="GC68" s="222"/>
      <c r="GD68" s="220"/>
      <c r="GE68" s="216"/>
      <c r="GF68" s="217"/>
      <c r="GG68" s="36"/>
      <c r="GH68" s="217"/>
      <c r="GI68" s="218"/>
      <c r="GJ68" s="90"/>
      <c r="GL68" s="222"/>
      <c r="GM68" s="220"/>
      <c r="GN68" s="216"/>
      <c r="GO68" s="217"/>
      <c r="GP68" s="36"/>
      <c r="GQ68" s="217"/>
      <c r="GR68" s="218"/>
      <c r="GS68" s="90"/>
      <c r="GT68" s="166"/>
      <c r="GU68"/>
      <c r="GV68" s="225"/>
      <c r="GW68" s="225"/>
      <c r="GX68" s="226"/>
      <c r="GY68"/>
    </row>
    <row r="69" spans="1:207" x14ac:dyDescent="0.25">
      <c r="B69" s="77"/>
      <c r="C69" s="77"/>
      <c r="D69" s="35"/>
      <c r="E69" s="36"/>
      <c r="F69" s="37"/>
      <c r="G69" s="38"/>
      <c r="H69" s="39"/>
      <c r="I69" s="40"/>
      <c r="J69" s="155"/>
      <c r="K69" s="59"/>
      <c r="L69" s="60"/>
      <c r="M69" s="202"/>
      <c r="N69" s="176"/>
      <c r="O69" s="212"/>
      <c r="P69" s="213"/>
      <c r="Q69" s="214"/>
      <c r="R69" s="214"/>
      <c r="S69" s="214"/>
      <c r="T69" s="195"/>
      <c r="U69" s="362"/>
      <c r="V69" s="167"/>
      <c r="W69" s="89"/>
      <c r="X69" s="215"/>
      <c r="Y69" s="216"/>
      <c r="Z69" s="217"/>
      <c r="AA69" s="36"/>
      <c r="AB69" s="217"/>
      <c r="AC69" s="218"/>
      <c r="AD69" s="90"/>
      <c r="AE69" s="77"/>
      <c r="AF69" s="219"/>
      <c r="AG69" s="220"/>
      <c r="AH69" s="216"/>
      <c r="AI69" s="217"/>
      <c r="AJ69" s="36"/>
      <c r="AK69" s="221"/>
      <c r="AL69" s="218"/>
      <c r="AM69" s="90"/>
      <c r="AO69" s="222"/>
      <c r="AP69" s="220"/>
      <c r="AQ69" s="216"/>
      <c r="AR69" s="217"/>
      <c r="AS69" s="36"/>
      <c r="AT69" s="217"/>
      <c r="AU69" s="218"/>
      <c r="AV69" s="90"/>
      <c r="AX69" s="222"/>
      <c r="AY69" s="220"/>
      <c r="AZ69" s="216"/>
      <c r="BA69" s="217"/>
      <c r="BB69" s="36"/>
      <c r="BC69" s="221"/>
      <c r="BD69" s="218"/>
      <c r="BE69" s="90"/>
      <c r="BG69" s="222"/>
      <c r="BH69" s="220"/>
      <c r="BI69" s="216"/>
      <c r="BJ69" s="217"/>
      <c r="BK69" s="36"/>
      <c r="BL69" s="221"/>
      <c r="BM69" s="218"/>
      <c r="BN69" s="90"/>
      <c r="BP69" s="222"/>
      <c r="BQ69" s="220"/>
      <c r="BR69" s="216"/>
      <c r="BS69" s="217"/>
      <c r="BT69" s="36"/>
      <c r="BU69" s="217"/>
      <c r="BV69" s="218"/>
      <c r="BW69" s="90"/>
      <c r="BY69" s="222"/>
      <c r="BZ69" s="220"/>
      <c r="CA69" s="216"/>
      <c r="CB69" s="217"/>
      <c r="CC69" s="36"/>
      <c r="CD69" s="217"/>
      <c r="CE69" s="218"/>
      <c r="CF69" s="90"/>
      <c r="CH69" s="222"/>
      <c r="CI69" s="220"/>
      <c r="CJ69" s="216"/>
      <c r="CK69" s="217"/>
      <c r="CL69" s="36"/>
      <c r="CM69" s="217"/>
      <c r="CN69" s="218"/>
      <c r="CO69" s="90"/>
      <c r="CQ69" s="222"/>
      <c r="CR69" s="220"/>
      <c r="CS69" s="216"/>
      <c r="CT69" s="217"/>
      <c r="CU69" s="223"/>
      <c r="CV69" s="221"/>
      <c r="CW69" s="224"/>
      <c r="CX69" s="90"/>
      <c r="CZ69" s="222"/>
      <c r="DA69" s="220"/>
      <c r="DB69" s="216"/>
      <c r="DC69" s="217"/>
      <c r="DD69" s="36"/>
      <c r="DE69" s="217"/>
      <c r="DF69" s="218"/>
      <c r="DG69" s="90"/>
      <c r="DI69" s="222"/>
      <c r="DJ69" s="220"/>
      <c r="DK69" s="216"/>
      <c r="DL69" s="217"/>
      <c r="DM69" s="223"/>
      <c r="DN69" s="221"/>
      <c r="DO69" s="224"/>
      <c r="DP69" s="90"/>
      <c r="DR69" s="222"/>
      <c r="DS69" s="220"/>
      <c r="DT69" s="216"/>
      <c r="DU69" s="217"/>
      <c r="DV69" s="36"/>
      <c r="DW69" s="217"/>
      <c r="DX69" s="218"/>
      <c r="DY69" s="90"/>
      <c r="EA69" s="222"/>
      <c r="EB69" s="220"/>
      <c r="EC69" s="216"/>
      <c r="ED69" s="217"/>
      <c r="EE69" s="223"/>
      <c r="EF69" s="221"/>
      <c r="EG69" s="224"/>
      <c r="EH69" s="90"/>
      <c r="EJ69" s="222"/>
      <c r="EK69" s="220"/>
      <c r="EL69" s="216"/>
      <c r="EM69" s="217"/>
      <c r="EN69" s="223"/>
      <c r="EO69" s="221"/>
      <c r="EP69" s="224"/>
      <c r="EQ69" s="90"/>
      <c r="ES69" s="222"/>
      <c r="ET69" s="220"/>
      <c r="EU69" s="216"/>
      <c r="EV69" s="217"/>
      <c r="EW69" s="36"/>
      <c r="EX69" s="217"/>
      <c r="EY69" s="218"/>
      <c r="EZ69" s="90"/>
      <c r="FB69" s="222"/>
      <c r="FC69" s="220"/>
      <c r="FD69" s="216"/>
      <c r="FE69" s="217"/>
      <c r="FF69" s="36"/>
      <c r="FG69" s="217"/>
      <c r="FH69" s="218"/>
      <c r="FI69" s="90"/>
      <c r="FK69" s="222"/>
      <c r="FL69" s="220"/>
      <c r="FM69" s="216"/>
      <c r="FN69" s="217"/>
      <c r="FO69" s="36"/>
      <c r="FP69" s="217"/>
      <c r="FQ69" s="218"/>
      <c r="FR69" s="90"/>
      <c r="FT69" s="222"/>
      <c r="FU69" s="220"/>
      <c r="FV69" s="216"/>
      <c r="FW69" s="217"/>
      <c r="FX69" s="36"/>
      <c r="FY69" s="217"/>
      <c r="FZ69" s="218"/>
      <c r="GA69" s="90"/>
      <c r="GC69" s="222"/>
      <c r="GD69" s="220"/>
      <c r="GE69" s="216"/>
      <c r="GF69" s="217"/>
      <c r="GG69" s="36"/>
      <c r="GH69" s="217"/>
      <c r="GI69" s="218"/>
      <c r="GJ69" s="90"/>
      <c r="GL69" s="222"/>
      <c r="GM69" s="220"/>
      <c r="GN69" s="216"/>
      <c r="GO69" s="217"/>
      <c r="GP69" s="36"/>
      <c r="GQ69" s="217"/>
      <c r="GR69" s="218"/>
      <c r="GS69" s="90"/>
      <c r="GT69" s="166"/>
      <c r="GU69"/>
      <c r="GV69" s="225"/>
      <c r="GW69" s="225"/>
      <c r="GX69" s="226"/>
      <c r="GY69"/>
    </row>
    <row r="70" spans="1:207" x14ac:dyDescent="0.25">
      <c r="A70" s="1">
        <v>25</v>
      </c>
      <c r="B70" s="77" t="e">
        <f>#REF!</f>
        <v>#REF!</v>
      </c>
      <c r="C70" s="77" t="e">
        <f>#REF!</f>
        <v>#REF!</v>
      </c>
      <c r="D70" s="35" t="e">
        <f>#REF!</f>
        <v>#REF!</v>
      </c>
      <c r="E70" s="36" t="e">
        <f>#REF!</f>
        <v>#REF!</v>
      </c>
      <c r="F70" s="37" t="e">
        <f>#REF!</f>
        <v>#REF!</v>
      </c>
      <c r="G70" s="38" t="e">
        <f>#REF!</f>
        <v>#REF!</v>
      </c>
      <c r="H70" s="39" t="e">
        <f>#REF!</f>
        <v>#REF!</v>
      </c>
      <c r="I70" s="40" t="e">
        <f>#REF!</f>
        <v>#REF!</v>
      </c>
      <c r="J70" s="155"/>
      <c r="K70" s="59"/>
      <c r="L70" s="60"/>
      <c r="M70" s="202"/>
      <c r="N70" s="176"/>
      <c r="O70" s="212"/>
      <c r="P70" s="230"/>
      <c r="Q70" s="214"/>
      <c r="R70" s="214"/>
      <c r="S70" s="214"/>
      <c r="T70" s="195"/>
      <c r="U70" s="363"/>
      <c r="V70" s="167"/>
      <c r="W70" s="89"/>
      <c r="X70" s="215"/>
      <c r="Y70" s="216"/>
      <c r="Z70" s="217"/>
      <c r="AA70" s="184"/>
      <c r="AB70" s="183"/>
      <c r="AC70" s="185"/>
      <c r="AD70" s="186"/>
      <c r="AE70" s="77"/>
      <c r="AF70" s="219"/>
      <c r="AG70" s="220"/>
      <c r="AH70" s="216"/>
      <c r="AI70" s="217"/>
      <c r="AJ70" s="223"/>
      <c r="AK70" s="221"/>
      <c r="AL70" s="224"/>
      <c r="AM70" s="90"/>
      <c r="AO70" s="222"/>
      <c r="AP70" s="220"/>
      <c r="AQ70" s="216">
        <v>21</v>
      </c>
      <c r="AR70" s="217"/>
      <c r="AS70" s="223"/>
      <c r="AT70" s="217"/>
      <c r="AU70" s="224"/>
      <c r="AV70" s="90"/>
      <c r="AX70" s="222"/>
      <c r="AY70" s="220"/>
      <c r="AZ70" s="216">
        <v>21</v>
      </c>
      <c r="BA70" s="217"/>
      <c r="BB70" s="223"/>
      <c r="BC70" s="221"/>
      <c r="BD70" s="224"/>
      <c r="BE70" s="90"/>
      <c r="BG70" s="222"/>
      <c r="BH70" s="220"/>
      <c r="BI70" s="216"/>
      <c r="BJ70" s="217"/>
      <c r="BK70" s="223"/>
      <c r="BL70" s="221"/>
      <c r="BM70" s="224"/>
      <c r="BN70" s="90"/>
      <c r="BP70" s="222"/>
      <c r="BQ70" s="220"/>
      <c r="BR70" s="216"/>
      <c r="BS70" s="217"/>
      <c r="BT70" s="36"/>
      <c r="BU70" s="217"/>
      <c r="BV70" s="218"/>
      <c r="BW70" s="90"/>
      <c r="BY70" s="222"/>
      <c r="BZ70" s="220"/>
      <c r="CA70" s="216"/>
      <c r="CB70" s="217"/>
      <c r="CC70" s="36"/>
      <c r="CD70" s="217"/>
      <c r="CE70" s="218"/>
      <c r="CF70" s="90"/>
      <c r="CH70" s="222"/>
      <c r="CI70" s="220"/>
      <c r="CJ70" s="216">
        <v>21</v>
      </c>
      <c r="CK70" s="217"/>
      <c r="CL70" s="36"/>
      <c r="CM70" s="217"/>
      <c r="CN70" s="218"/>
      <c r="CO70" s="90"/>
      <c r="CQ70" s="222"/>
      <c r="CR70" s="220"/>
      <c r="CS70" s="216"/>
      <c r="CT70" s="217"/>
      <c r="CU70" s="223"/>
      <c r="CV70" s="221"/>
      <c r="CW70" s="224"/>
      <c r="CX70" s="90"/>
      <c r="CZ70" s="222"/>
      <c r="DA70" s="220"/>
      <c r="DB70" s="216">
        <v>21</v>
      </c>
      <c r="DC70" s="217"/>
      <c r="DD70" s="36"/>
      <c r="DE70" s="217"/>
      <c r="DF70" s="218"/>
      <c r="DG70" s="90"/>
      <c r="DI70" s="222"/>
      <c r="DJ70" s="220"/>
      <c r="DK70" s="216"/>
      <c r="DL70" s="217"/>
      <c r="DM70" s="223"/>
      <c r="DN70" s="221"/>
      <c r="DO70" s="224"/>
      <c r="DP70" s="90"/>
      <c r="DR70" s="222"/>
      <c r="DS70" s="220"/>
      <c r="DT70" s="216"/>
      <c r="DU70" s="217"/>
      <c r="DV70" s="36"/>
      <c r="DW70" s="217"/>
      <c r="DX70" s="218"/>
      <c r="DY70" s="90"/>
      <c r="EA70" s="222"/>
      <c r="EB70" s="220"/>
      <c r="EC70" s="216">
        <v>21</v>
      </c>
      <c r="ED70" s="217"/>
      <c r="EE70" s="223"/>
      <c r="EF70" s="221"/>
      <c r="EG70" s="224"/>
      <c r="EH70" s="90"/>
      <c r="EJ70" s="222"/>
      <c r="EK70" s="220"/>
      <c r="EL70" s="216">
        <v>21</v>
      </c>
      <c r="EM70" s="217"/>
      <c r="EN70" s="223"/>
      <c r="EO70" s="221"/>
      <c r="EP70" s="224"/>
      <c r="EQ70" s="90"/>
      <c r="ES70" s="222"/>
      <c r="ET70" s="220"/>
      <c r="EU70" s="216">
        <v>21</v>
      </c>
      <c r="EV70" s="217"/>
      <c r="EW70" s="36"/>
      <c r="EX70" s="217"/>
      <c r="EY70" s="218"/>
      <c r="EZ70" s="90"/>
      <c r="FB70" s="222"/>
      <c r="FC70" s="220"/>
      <c r="FD70" s="216">
        <v>21</v>
      </c>
      <c r="FE70" s="217"/>
      <c r="FF70" s="36"/>
      <c r="FG70" s="217"/>
      <c r="FH70" s="218"/>
      <c r="FI70" s="90"/>
      <c r="FK70" s="222"/>
      <c r="FL70" s="220"/>
      <c r="FM70" s="216">
        <v>21</v>
      </c>
      <c r="FN70" s="217"/>
      <c r="FO70" s="36"/>
      <c r="FP70" s="217"/>
      <c r="FQ70" s="218"/>
      <c r="FR70" s="90"/>
      <c r="FT70" s="222"/>
      <c r="FU70" s="220"/>
      <c r="FV70" s="216">
        <v>21</v>
      </c>
      <c r="FW70" s="217"/>
      <c r="FX70" s="36"/>
      <c r="FY70" s="217"/>
      <c r="FZ70" s="218"/>
      <c r="GA70" s="90"/>
      <c r="GC70" s="222"/>
      <c r="GD70" s="220"/>
      <c r="GE70" s="216">
        <v>21</v>
      </c>
      <c r="GF70" s="217"/>
      <c r="GG70" s="36"/>
      <c r="GH70" s="217"/>
      <c r="GI70" s="218"/>
      <c r="GJ70" s="90"/>
      <c r="GL70" s="222"/>
      <c r="GM70" s="220"/>
      <c r="GN70" s="216">
        <v>21</v>
      </c>
      <c r="GO70" s="217"/>
      <c r="GP70" s="36"/>
      <c r="GQ70" s="217"/>
      <c r="GR70" s="218"/>
      <c r="GS70" s="90"/>
      <c r="GT70" s="166"/>
      <c r="GU70"/>
      <c r="GV70" s="225"/>
      <c r="GW70" s="225"/>
      <c r="GX70" s="226"/>
      <c r="GY70"/>
    </row>
    <row r="71" spans="1:207" x14ac:dyDescent="0.25">
      <c r="A71" s="1">
        <v>26</v>
      </c>
      <c r="B71" s="77" t="e">
        <f>#REF!</f>
        <v>#REF!</v>
      </c>
      <c r="C71" s="77" t="e">
        <f>#REF!</f>
        <v>#REF!</v>
      </c>
      <c r="D71" s="35" t="e">
        <f>#REF!</f>
        <v>#REF!</v>
      </c>
      <c r="E71" s="36" t="e">
        <f>#REF!</f>
        <v>#REF!</v>
      </c>
      <c r="F71" s="37" t="e">
        <f>#REF!</f>
        <v>#REF!</v>
      </c>
      <c r="G71" s="38" t="e">
        <f>#REF!</f>
        <v>#REF!</v>
      </c>
      <c r="H71" s="39" t="e">
        <f>#REF!</f>
        <v>#REF!</v>
      </c>
      <c r="I71" s="40" t="e">
        <f>#REF!</f>
        <v>#REF!</v>
      </c>
      <c r="J71" s="228"/>
      <c r="K71" s="59"/>
      <c r="L71" s="60"/>
      <c r="M71" s="202"/>
      <c r="N71" s="176"/>
      <c r="O71" s="62"/>
      <c r="P71" s="169"/>
      <c r="Q71" s="496"/>
      <c r="R71" s="496"/>
      <c r="S71" s="496"/>
      <c r="T71" s="195"/>
      <c r="U71" s="364"/>
      <c r="V71" s="167"/>
      <c r="W71" s="89"/>
      <c r="X71" s="215"/>
      <c r="Y71" s="216"/>
      <c r="Z71" s="217"/>
      <c r="AA71" s="36"/>
      <c r="AB71" s="217"/>
      <c r="AC71" s="218"/>
      <c r="AD71" s="90"/>
      <c r="AE71" s="77"/>
      <c r="AF71" s="219"/>
      <c r="AG71" s="220"/>
      <c r="AH71" s="216"/>
      <c r="AI71" s="217"/>
      <c r="AJ71" s="223"/>
      <c r="AK71" s="221"/>
      <c r="AL71" s="224"/>
      <c r="AM71" s="90"/>
      <c r="AO71" s="222"/>
      <c r="AP71" s="220"/>
      <c r="AQ71" s="216">
        <v>22</v>
      </c>
      <c r="AR71" s="221"/>
      <c r="AS71" s="223"/>
      <c r="AT71" s="217"/>
      <c r="AU71" s="224"/>
      <c r="AV71" s="90"/>
      <c r="AX71" s="222"/>
      <c r="AY71" s="220"/>
      <c r="AZ71" s="216">
        <v>22</v>
      </c>
      <c r="BA71" s="217"/>
      <c r="BB71" s="223"/>
      <c r="BC71" s="221"/>
      <c r="BD71" s="224"/>
      <c r="BE71" s="90"/>
      <c r="BG71" s="222"/>
      <c r="BH71" s="220"/>
      <c r="BI71" s="216"/>
      <c r="BJ71" s="217"/>
      <c r="BK71" s="223"/>
      <c r="BL71" s="221"/>
      <c r="BM71" s="224"/>
      <c r="BN71" s="90"/>
      <c r="BP71" s="222"/>
      <c r="BQ71" s="220"/>
      <c r="BR71" s="216"/>
      <c r="BS71" s="217"/>
      <c r="BT71" s="36"/>
      <c r="BU71" s="217"/>
      <c r="BV71" s="218"/>
      <c r="BW71" s="90"/>
      <c r="BY71" s="222"/>
      <c r="BZ71" s="220"/>
      <c r="CA71" s="216"/>
      <c r="CB71" s="217"/>
      <c r="CC71" s="36"/>
      <c r="CD71" s="217"/>
      <c r="CE71" s="218"/>
      <c r="CF71" s="90"/>
      <c r="CH71" s="222"/>
      <c r="CI71" s="220"/>
      <c r="CJ71" s="216">
        <v>22</v>
      </c>
      <c r="CK71" s="217"/>
      <c r="CL71" s="36"/>
      <c r="CM71" s="217"/>
      <c r="CN71" s="218"/>
      <c r="CO71" s="90"/>
      <c r="CQ71" s="222"/>
      <c r="CR71" s="220"/>
      <c r="CS71" s="216"/>
      <c r="CT71" s="217"/>
      <c r="CU71" s="223"/>
      <c r="CV71" s="221"/>
      <c r="CW71" s="224"/>
      <c r="CX71" s="90"/>
      <c r="CZ71" s="222"/>
      <c r="DA71" s="220"/>
      <c r="DB71" s="216">
        <v>22</v>
      </c>
      <c r="DC71" s="217"/>
      <c r="DD71" s="223"/>
      <c r="DE71" s="221"/>
      <c r="DF71" s="224"/>
      <c r="DG71" s="90"/>
      <c r="DI71" s="222"/>
      <c r="DJ71" s="220"/>
      <c r="DK71" s="216"/>
      <c r="DL71" s="217">
        <v>0</v>
      </c>
      <c r="DM71" s="223"/>
      <c r="DN71" s="221"/>
      <c r="DO71" s="224"/>
      <c r="DP71" s="90"/>
      <c r="DR71" s="222"/>
      <c r="DS71" s="220"/>
      <c r="DT71" s="216"/>
      <c r="DU71" s="217"/>
      <c r="DV71" s="36"/>
      <c r="DW71" s="217"/>
      <c r="DX71" s="218"/>
      <c r="DY71" s="90"/>
      <c r="EA71" s="222"/>
      <c r="EB71" s="220"/>
      <c r="EC71" s="216">
        <v>22</v>
      </c>
      <c r="ED71" s="217"/>
      <c r="EE71" s="223"/>
      <c r="EF71" s="221"/>
      <c r="EG71" s="224"/>
      <c r="EH71" s="90"/>
      <c r="EJ71" s="222"/>
      <c r="EK71" s="220"/>
      <c r="EL71" s="216">
        <v>22</v>
      </c>
      <c r="EM71" s="217"/>
      <c r="EN71" s="223"/>
      <c r="EO71" s="221"/>
      <c r="EP71" s="224"/>
      <c r="EQ71" s="90"/>
      <c r="ES71" s="222"/>
      <c r="ET71" s="220"/>
      <c r="EU71" s="216">
        <v>22</v>
      </c>
      <c r="EV71" s="217"/>
      <c r="EW71" s="36"/>
      <c r="EX71" s="217"/>
      <c r="EY71" s="218"/>
      <c r="EZ71" s="90"/>
      <c r="FB71" s="222"/>
      <c r="FC71" s="220"/>
      <c r="FD71" s="216">
        <v>22</v>
      </c>
      <c r="FE71" s="217"/>
      <c r="FF71" s="36"/>
      <c r="FG71" s="217"/>
      <c r="FH71" s="218"/>
      <c r="FI71" s="90"/>
      <c r="FK71" s="222"/>
      <c r="FL71" s="220"/>
      <c r="FM71" s="216">
        <v>22</v>
      </c>
      <c r="FN71" s="217"/>
      <c r="FO71" s="36"/>
      <c r="FP71" s="217"/>
      <c r="FQ71" s="218"/>
      <c r="FR71" s="90"/>
      <c r="FT71" s="222"/>
      <c r="FU71" s="220"/>
      <c r="FV71" s="216">
        <v>22</v>
      </c>
      <c r="FW71" s="217"/>
      <c r="FX71" s="36"/>
      <c r="FY71" s="217"/>
      <c r="FZ71" s="218"/>
      <c r="GA71" s="90"/>
      <c r="GC71" s="222"/>
      <c r="GD71" s="220"/>
      <c r="GE71" s="216">
        <v>22</v>
      </c>
      <c r="GF71" s="217"/>
      <c r="GG71" s="36"/>
      <c r="GH71" s="217"/>
      <c r="GI71" s="218"/>
      <c r="GJ71" s="90"/>
      <c r="GL71" s="222"/>
      <c r="GM71" s="220"/>
      <c r="GN71" s="216">
        <v>22</v>
      </c>
      <c r="GO71" s="217"/>
      <c r="GP71" s="36"/>
      <c r="GQ71" s="217"/>
      <c r="GR71" s="218"/>
      <c r="GS71" s="90"/>
      <c r="GT71" s="166"/>
      <c r="GU71"/>
      <c r="GV71" s="225"/>
      <c r="GW71" s="225"/>
      <c r="GX71" s="226"/>
      <c r="GY71"/>
    </row>
    <row r="72" spans="1:207" ht="16.5" thickBot="1" x14ac:dyDescent="0.3">
      <c r="A72" s="1">
        <v>27</v>
      </c>
      <c r="B72" s="77" t="e">
        <f>#REF!</f>
        <v>#REF!</v>
      </c>
      <c r="C72" s="77" t="e">
        <f>#REF!</f>
        <v>#REF!</v>
      </c>
      <c r="D72" s="35" t="e">
        <f>#REF!</f>
        <v>#REF!</v>
      </c>
      <c r="E72" s="36" t="e">
        <f>#REF!</f>
        <v>#REF!</v>
      </c>
      <c r="F72" s="37" t="e">
        <f>#REF!</f>
        <v>#REF!</v>
      </c>
      <c r="G72" s="38" t="e">
        <f>#REF!</f>
        <v>#REF!</v>
      </c>
      <c r="H72" s="39" t="e">
        <f>#REF!</f>
        <v>#REF!</v>
      </c>
      <c r="I72" s="40" t="e">
        <f>#REF!</f>
        <v>#REF!</v>
      </c>
      <c r="J72" s="228"/>
      <c r="K72" s="59"/>
      <c r="L72" s="60"/>
      <c r="O72" s="231"/>
      <c r="P72" s="232"/>
      <c r="Q72" s="233"/>
      <c r="R72" s="233"/>
      <c r="S72" s="233"/>
      <c r="T72" s="222"/>
      <c r="U72" s="364"/>
      <c r="V72" s="167"/>
      <c r="W72" s="89"/>
      <c r="X72" s="215"/>
      <c r="Y72" s="216"/>
      <c r="Z72" s="221"/>
      <c r="AA72" s="36"/>
      <c r="AB72" s="217"/>
      <c r="AC72" s="218"/>
      <c r="AD72" s="90"/>
      <c r="AE72" s="77"/>
      <c r="AF72" s="219"/>
      <c r="AG72" s="234"/>
      <c r="AH72" s="235"/>
      <c r="AI72" s="236"/>
      <c r="AJ72" s="237"/>
      <c r="AK72" s="238"/>
      <c r="AL72" s="239"/>
      <c r="AO72" s="222"/>
      <c r="AP72" s="220"/>
      <c r="AQ72" s="216">
        <v>23</v>
      </c>
      <c r="AR72" s="240"/>
      <c r="AS72" s="241"/>
      <c r="AT72" s="217"/>
      <c r="AU72" s="242"/>
      <c r="AV72" s="243"/>
      <c r="AX72" s="222"/>
      <c r="AY72" s="220"/>
      <c r="AZ72" s="216"/>
      <c r="BA72" s="240"/>
      <c r="BB72" s="223"/>
      <c r="BC72" s="244"/>
      <c r="BD72" s="245"/>
      <c r="BE72" s="246"/>
      <c r="BG72" s="222"/>
      <c r="BH72" s="234"/>
      <c r="BI72" s="247"/>
      <c r="BJ72" s="236"/>
      <c r="BK72" s="248"/>
      <c r="BL72" s="238"/>
      <c r="BM72" s="249"/>
      <c r="BN72" s="246"/>
      <c r="BP72" s="222"/>
      <c r="BQ72" s="222"/>
      <c r="BR72" s="216"/>
      <c r="BS72" s="240"/>
      <c r="BT72" s="36"/>
      <c r="BU72" s="240"/>
      <c r="BV72" s="218"/>
      <c r="BW72" s="90"/>
      <c r="BY72" s="222"/>
      <c r="BZ72" s="234"/>
      <c r="CA72" s="250"/>
      <c r="CB72" s="236"/>
      <c r="CC72" s="237"/>
      <c r="CD72" s="238"/>
      <c r="CE72" s="239"/>
      <c r="CH72" s="222"/>
      <c r="CI72" s="220"/>
      <c r="CJ72" s="216">
        <v>23</v>
      </c>
      <c r="CK72" s="221"/>
      <c r="CL72" s="219"/>
      <c r="CM72" s="221"/>
      <c r="CN72" s="219"/>
      <c r="CO72" s="77"/>
      <c r="CQ72" s="222"/>
      <c r="CR72" s="234"/>
      <c r="CS72" s="250"/>
      <c r="CT72" s="236">
        <v>0</v>
      </c>
      <c r="CU72" s="237"/>
      <c r="CV72" s="238">
        <v>0</v>
      </c>
      <c r="CW72" s="239"/>
      <c r="CZ72" s="222"/>
      <c r="DA72" s="234"/>
      <c r="DB72" s="250"/>
      <c r="DC72" s="236">
        <v>0</v>
      </c>
      <c r="DD72" s="237"/>
      <c r="DE72" s="238">
        <v>0</v>
      </c>
      <c r="DF72" s="239"/>
      <c r="DI72" s="222"/>
      <c r="DJ72" s="234"/>
      <c r="DK72" s="250"/>
      <c r="DL72" s="236">
        <v>0</v>
      </c>
      <c r="DM72" s="237"/>
      <c r="DN72" s="238">
        <v>0</v>
      </c>
      <c r="DO72" s="239"/>
      <c r="DR72" s="222"/>
      <c r="DS72" s="234"/>
      <c r="DT72" s="250"/>
      <c r="DU72" s="236">
        <v>0</v>
      </c>
      <c r="DV72" s="237"/>
      <c r="DW72" s="238">
        <v>0</v>
      </c>
      <c r="DX72" s="239"/>
      <c r="EA72" s="222"/>
      <c r="EB72" s="234"/>
      <c r="EC72" s="250"/>
      <c r="ED72" s="236">
        <v>0</v>
      </c>
      <c r="EE72" s="237"/>
      <c r="EF72" s="238">
        <v>0</v>
      </c>
      <c r="EG72" s="239"/>
      <c r="EJ72" s="222"/>
      <c r="EK72" s="234"/>
      <c r="EL72" s="250"/>
      <c r="EM72" s="236">
        <v>0</v>
      </c>
      <c r="EN72" s="237"/>
      <c r="EO72" s="238">
        <v>0</v>
      </c>
      <c r="EP72" s="239"/>
      <c r="ES72" s="222"/>
      <c r="ET72" s="234"/>
      <c r="EU72" s="250"/>
      <c r="EV72" s="236">
        <v>0</v>
      </c>
      <c r="EW72" s="237"/>
      <c r="EX72" s="238">
        <v>0</v>
      </c>
      <c r="EY72" s="239"/>
      <c r="FB72" s="222"/>
      <c r="FC72" s="234"/>
      <c r="FD72" s="250"/>
      <c r="FE72" s="236">
        <v>0</v>
      </c>
      <c r="FF72" s="237"/>
      <c r="FG72" s="238">
        <v>0</v>
      </c>
      <c r="FH72" s="239"/>
      <c r="FK72" s="222"/>
      <c r="FL72" s="234"/>
      <c r="FM72" s="250"/>
      <c r="FN72" s="236">
        <v>0</v>
      </c>
      <c r="FO72" s="237"/>
      <c r="FP72" s="238">
        <v>0</v>
      </c>
      <c r="FQ72" s="239"/>
      <c r="FT72" s="222"/>
      <c r="FU72" s="234"/>
      <c r="FV72" s="250"/>
      <c r="FW72" s="236">
        <v>0</v>
      </c>
      <c r="FX72" s="237"/>
      <c r="FY72" s="238">
        <v>0</v>
      </c>
      <c r="FZ72" s="239"/>
      <c r="GC72" s="222"/>
      <c r="GD72" s="234"/>
      <c r="GE72" s="250"/>
      <c r="GF72" s="236">
        <v>0</v>
      </c>
      <c r="GG72" s="237"/>
      <c r="GH72" s="238">
        <v>0</v>
      </c>
      <c r="GI72" s="239"/>
      <c r="GL72" s="222"/>
      <c r="GM72" s="234"/>
      <c r="GN72" s="250"/>
      <c r="GO72" s="236">
        <v>0</v>
      </c>
      <c r="GP72" s="237"/>
      <c r="GQ72" s="238">
        <v>0</v>
      </c>
      <c r="GR72" s="239"/>
      <c r="GU72"/>
      <c r="GV72" s="225"/>
      <c r="GW72" s="225"/>
      <c r="GX72" s="226"/>
      <c r="GY72"/>
    </row>
    <row r="73" spans="1:207" x14ac:dyDescent="0.25">
      <c r="J73" s="155"/>
      <c r="K73" s="156"/>
      <c r="L73" s="60"/>
      <c r="M73" s="61"/>
      <c r="N73" s="176"/>
      <c r="O73" s="62"/>
      <c r="P73" s="169"/>
      <c r="Q73" s="496"/>
      <c r="R73" s="496"/>
      <c r="S73" s="496"/>
      <c r="T73" s="195"/>
      <c r="U73" s="362"/>
      <c r="GU73"/>
      <c r="GV73" s="225"/>
      <c r="GW73" s="225"/>
      <c r="GX73" s="226"/>
      <c r="GY73"/>
    </row>
    <row r="74" spans="1:207" x14ac:dyDescent="0.25">
      <c r="J74" s="228"/>
      <c r="K74" s="156"/>
      <c r="L74" s="60"/>
      <c r="M74" s="61"/>
      <c r="N74" s="176"/>
      <c r="O74" s="62"/>
      <c r="P74" s="169"/>
      <c r="Q74" s="496"/>
      <c r="R74" s="496"/>
      <c r="S74" s="496"/>
      <c r="T74" s="195"/>
      <c r="U74" s="362"/>
      <c r="GU74"/>
      <c r="GV74" s="225"/>
      <c r="GW74" s="225"/>
      <c r="GX74" s="226"/>
      <c r="GY74"/>
    </row>
    <row r="75" spans="1:207" x14ac:dyDescent="0.25">
      <c r="J75" s="155"/>
      <c r="K75" s="156"/>
      <c r="L75" s="60"/>
      <c r="M75" s="61"/>
      <c r="N75" s="176"/>
      <c r="O75" s="212"/>
      <c r="P75" s="213"/>
      <c r="Q75" s="214"/>
      <c r="R75" s="214"/>
      <c r="S75" s="214"/>
      <c r="T75" s="195"/>
      <c r="U75" s="362"/>
      <c r="GU75"/>
      <c r="GV75" s="225"/>
      <c r="GW75" s="225"/>
      <c r="GX75" s="226"/>
      <c r="GY75"/>
    </row>
    <row r="76" spans="1:207" x14ac:dyDescent="0.25">
      <c r="J76" s="228"/>
      <c r="K76" s="156"/>
      <c r="L76" s="60"/>
      <c r="M76" s="202"/>
      <c r="N76" s="176"/>
      <c r="O76" s="212"/>
      <c r="P76" s="213"/>
      <c r="Q76" s="214"/>
      <c r="R76" s="214"/>
      <c r="S76" s="214"/>
      <c r="T76" s="195"/>
      <c r="U76" s="362"/>
      <c r="GU76"/>
      <c r="GV76" s="225"/>
      <c r="GW76" s="225"/>
      <c r="GX76" s="226"/>
      <c r="GY76"/>
    </row>
    <row r="77" spans="1:207" x14ac:dyDescent="0.25">
      <c r="J77" s="155"/>
      <c r="K77" s="156"/>
      <c r="L77" s="60"/>
      <c r="M77" s="202"/>
      <c r="N77" s="176"/>
      <c r="O77" s="701"/>
      <c r="P77" s="701"/>
      <c r="Q77" s="701"/>
      <c r="R77" s="496"/>
      <c r="S77" s="496"/>
      <c r="T77" s="195"/>
      <c r="U77" s="362"/>
      <c r="GU77"/>
      <c r="GV77" s="225"/>
      <c r="GW77" s="225"/>
      <c r="GX77" s="226"/>
      <c r="GY77"/>
    </row>
    <row r="78" spans="1:207" x14ac:dyDescent="0.25">
      <c r="J78" s="228"/>
      <c r="O78" s="231"/>
      <c r="P78" s="232"/>
      <c r="Q78" s="233"/>
      <c r="R78" s="233"/>
      <c r="S78" s="233"/>
      <c r="T78" s="222"/>
      <c r="U78" s="365"/>
      <c r="GU78"/>
      <c r="GV78" s="225"/>
      <c r="GW78" s="225"/>
      <c r="GX78" s="226"/>
      <c r="GY78"/>
    </row>
    <row r="79" spans="1:207" x14ac:dyDescent="0.25">
      <c r="J79" s="155"/>
      <c r="O79" s="231"/>
      <c r="P79" s="232"/>
      <c r="Q79" s="233"/>
      <c r="R79" s="233"/>
      <c r="S79" s="233"/>
      <c r="T79" s="222"/>
      <c r="U79" s="365"/>
      <c r="GU79"/>
      <c r="GV79" s="225"/>
      <c r="GW79" s="225"/>
      <c r="GX79" s="226"/>
      <c r="GY79"/>
    </row>
    <row r="80" spans="1:207" ht="15" x14ac:dyDescent="0.25">
      <c r="A80"/>
      <c r="F80"/>
      <c r="J80" s="155"/>
      <c r="K80" s="253"/>
      <c r="L80"/>
      <c r="M80"/>
      <c r="N80"/>
      <c r="O80" s="254"/>
      <c r="P80"/>
      <c r="Q80"/>
      <c r="R80"/>
      <c r="S80"/>
      <c r="V80"/>
      <c r="W80"/>
      <c r="GU80"/>
      <c r="GV80" s="225"/>
      <c r="GW80" s="225"/>
      <c r="GX80" s="226"/>
      <c r="GY80"/>
    </row>
    <row r="81" spans="1:207" ht="15" x14ac:dyDescent="0.25">
      <c r="A81"/>
      <c r="F81"/>
      <c r="J81" s="228"/>
      <c r="K81" s="253"/>
      <c r="L81"/>
      <c r="M81"/>
      <c r="N81"/>
      <c r="O81" s="254"/>
      <c r="P81"/>
      <c r="Q81"/>
      <c r="R81"/>
      <c r="S81"/>
      <c r="V81"/>
      <c r="W81"/>
      <c r="GU81"/>
      <c r="GV81" s="225"/>
      <c r="GW81" s="225"/>
      <c r="GX81" s="226"/>
      <c r="GY81"/>
    </row>
    <row r="82" spans="1:207" ht="15" x14ac:dyDescent="0.25">
      <c r="A82"/>
      <c r="F82"/>
      <c r="J82" s="228"/>
      <c r="K82" s="253"/>
      <c r="L82"/>
      <c r="M82"/>
      <c r="N82"/>
      <c r="O82" s="254"/>
      <c r="P82"/>
      <c r="Q82"/>
      <c r="R82"/>
      <c r="S82"/>
      <c r="V82"/>
      <c r="W82"/>
      <c r="GU82"/>
      <c r="GV82" s="225"/>
      <c r="GW82" s="225"/>
      <c r="GX82" s="226"/>
      <c r="GY82"/>
    </row>
    <row r="83" spans="1:207" ht="15" x14ac:dyDescent="0.25">
      <c r="A83"/>
      <c r="F83"/>
      <c r="J83" s="228"/>
      <c r="K83" s="253"/>
      <c r="L83"/>
      <c r="M83"/>
      <c r="N83"/>
      <c r="O83" s="254"/>
      <c r="P83"/>
      <c r="Q83"/>
      <c r="R83"/>
      <c r="S83"/>
      <c r="V83"/>
      <c r="W83"/>
      <c r="GU83"/>
      <c r="GV83" s="225"/>
      <c r="GW83" s="225"/>
      <c r="GX83" s="226"/>
      <c r="GY83"/>
    </row>
    <row r="84" spans="1:207" ht="15" x14ac:dyDescent="0.25">
      <c r="A84"/>
      <c r="F84"/>
      <c r="J84" s="255"/>
      <c r="K84" s="253"/>
      <c r="L84"/>
      <c r="M84"/>
      <c r="N84"/>
      <c r="O84" s="254"/>
      <c r="P84"/>
      <c r="Q84"/>
      <c r="R84"/>
      <c r="S84"/>
      <c r="V84"/>
      <c r="W84"/>
      <c r="GU84"/>
      <c r="GV84" s="225"/>
      <c r="GW84" s="225"/>
      <c r="GX84" s="226"/>
      <c r="GY84"/>
    </row>
    <row r="85" spans="1:207" ht="15" x14ac:dyDescent="0.25">
      <c r="A85"/>
      <c r="F85"/>
      <c r="J85" s="194"/>
      <c r="K85" s="253"/>
      <c r="L85"/>
      <c r="M85"/>
      <c r="N85"/>
      <c r="O85" s="254"/>
      <c r="P85"/>
      <c r="Q85"/>
      <c r="R85"/>
      <c r="S85"/>
      <c r="V85"/>
      <c r="W85"/>
      <c r="GU85"/>
      <c r="GV85" s="225"/>
      <c r="GW85" s="225"/>
      <c r="GX85" s="226"/>
      <c r="GY85"/>
    </row>
    <row r="86" spans="1:207" ht="15" x14ac:dyDescent="0.25">
      <c r="A86"/>
      <c r="F86"/>
      <c r="J86" s="256"/>
      <c r="K86" s="253"/>
      <c r="L86"/>
      <c r="M86"/>
      <c r="N86"/>
      <c r="O86" s="254"/>
      <c r="P86"/>
      <c r="Q86"/>
      <c r="R86"/>
      <c r="S86"/>
      <c r="V86"/>
      <c r="W86"/>
      <c r="GU86"/>
      <c r="GV86" s="225"/>
      <c r="GW86" s="225"/>
      <c r="GX86" s="226"/>
      <c r="GY86"/>
    </row>
    <row r="87" spans="1:207" ht="15" x14ac:dyDescent="0.25">
      <c r="A87"/>
      <c r="F87"/>
      <c r="J87" s="256"/>
      <c r="K87" s="253"/>
      <c r="L87"/>
      <c r="M87"/>
      <c r="N87"/>
      <c r="O87" s="254"/>
      <c r="P87"/>
      <c r="Q87"/>
      <c r="R87"/>
      <c r="S87"/>
      <c r="V87"/>
      <c r="W87"/>
      <c r="GU87"/>
      <c r="GV87" s="225"/>
      <c r="GW87" s="225"/>
      <c r="GX87" s="226"/>
      <c r="GY87"/>
    </row>
    <row r="88" spans="1:207" ht="15" x14ac:dyDescent="0.25">
      <c r="A88"/>
      <c r="F88"/>
      <c r="J88" s="155"/>
      <c r="K88" s="253"/>
      <c r="L88"/>
      <c r="M88"/>
      <c r="N88"/>
      <c r="O88" s="254"/>
      <c r="P88"/>
      <c r="Q88"/>
      <c r="R88"/>
      <c r="S88"/>
      <c r="V88"/>
      <c r="W88"/>
      <c r="GU88"/>
      <c r="GV88" s="225"/>
      <c r="GW88" s="225"/>
      <c r="GX88" s="226"/>
      <c r="GY88"/>
    </row>
    <row r="89" spans="1:207" ht="15" x14ac:dyDescent="0.25">
      <c r="A89"/>
      <c r="F89"/>
      <c r="J89" s="155"/>
      <c r="K89" s="253"/>
      <c r="L89"/>
      <c r="M89"/>
      <c r="N89"/>
      <c r="O89" s="254"/>
      <c r="P89"/>
      <c r="Q89"/>
      <c r="R89"/>
      <c r="S89"/>
      <c r="V89"/>
      <c r="W89"/>
      <c r="GU89"/>
      <c r="GV89" s="225"/>
      <c r="GW89" s="225"/>
      <c r="GX89" s="226"/>
      <c r="GY89"/>
    </row>
    <row r="90" spans="1:207" ht="15" x14ac:dyDescent="0.25">
      <c r="A90"/>
      <c r="F90"/>
      <c r="J90" s="155"/>
      <c r="K90" s="253"/>
      <c r="L90"/>
      <c r="M90"/>
      <c r="N90"/>
      <c r="O90" s="254"/>
      <c r="P90"/>
      <c r="Q90"/>
      <c r="R90"/>
      <c r="S90"/>
      <c r="V90"/>
      <c r="W90"/>
      <c r="GU90"/>
      <c r="GV90" s="225"/>
      <c r="GW90" s="225"/>
      <c r="GX90" s="226"/>
      <c r="GY90"/>
    </row>
    <row r="91" spans="1:207" ht="15" x14ac:dyDescent="0.25">
      <c r="A91"/>
      <c r="F91"/>
      <c r="J91" s="155"/>
      <c r="K91" s="253"/>
      <c r="L91"/>
      <c r="M91"/>
      <c r="N91"/>
      <c r="O91" s="254"/>
      <c r="P91"/>
      <c r="Q91"/>
      <c r="R91"/>
      <c r="S91"/>
      <c r="V91"/>
      <c r="W91"/>
      <c r="GU91"/>
      <c r="GV91" s="225"/>
      <c r="GW91" s="225"/>
      <c r="GX91" s="226"/>
      <c r="GY91"/>
    </row>
    <row r="92" spans="1:207" ht="15" x14ac:dyDescent="0.25">
      <c r="A92"/>
      <c r="F92"/>
      <c r="J92" s="155"/>
      <c r="K92" s="253"/>
      <c r="L92"/>
      <c r="M92"/>
      <c r="N92"/>
      <c r="O92" s="254"/>
      <c r="P92"/>
      <c r="Q92"/>
      <c r="R92"/>
      <c r="S92"/>
      <c r="V92"/>
      <c r="W92"/>
      <c r="GU92"/>
      <c r="GV92" s="225"/>
      <c r="GW92" s="225"/>
      <c r="GX92" s="226"/>
      <c r="GY92"/>
    </row>
  </sheetData>
  <mergeCells count="28">
    <mergeCell ref="O63:Q63"/>
    <mergeCell ref="O66:Q67"/>
    <mergeCell ref="T66:U67"/>
    <mergeCell ref="O77:Q77"/>
    <mergeCell ref="FT1:FZ1"/>
    <mergeCell ref="DI1:DO1"/>
    <mergeCell ref="J1:Q1"/>
    <mergeCell ref="X1:AC1"/>
    <mergeCell ref="AF1:AL1"/>
    <mergeCell ref="AO1:AU1"/>
    <mergeCell ref="AX1:BD1"/>
    <mergeCell ref="BG1:BM1"/>
    <mergeCell ref="GC1:GI1"/>
    <mergeCell ref="GL1:GR1"/>
    <mergeCell ref="GV33:GW33"/>
    <mergeCell ref="M59:N59"/>
    <mergeCell ref="O59:O60"/>
    <mergeCell ref="DR1:DX1"/>
    <mergeCell ref="EA1:EG1"/>
    <mergeCell ref="EJ1:EP1"/>
    <mergeCell ref="ES1:EY1"/>
    <mergeCell ref="FB1:FH1"/>
    <mergeCell ref="FK1:FQ1"/>
    <mergeCell ref="BP1:BV1"/>
    <mergeCell ref="BY1:CE1"/>
    <mergeCell ref="CH1:CN1"/>
    <mergeCell ref="CQ1:CW1"/>
    <mergeCell ref="CZ1:DF1"/>
  </mergeCells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N264"/>
  <sheetViews>
    <sheetView tabSelected="1" topLeftCell="A137" workbookViewId="0">
      <selection activeCell="A146" sqref="A146"/>
    </sheetView>
  </sheetViews>
  <sheetFormatPr baseColWidth="10" defaultRowHeight="15" x14ac:dyDescent="0.25"/>
  <cols>
    <col min="1" max="1" width="25.5703125" style="167" customWidth="1"/>
    <col min="2" max="2" width="15" style="167" customWidth="1"/>
    <col min="3" max="3" width="11.42578125" style="261"/>
    <col min="4" max="4" width="12.85546875" customWidth="1"/>
    <col min="5" max="5" width="11.85546875" style="263" bestFit="1" customWidth="1"/>
    <col min="6" max="6" width="12.42578125" style="27" bestFit="1" customWidth="1"/>
    <col min="7" max="7" width="17.28515625" style="6" bestFit="1" customWidth="1"/>
    <col min="8" max="8" width="12.42578125" style="264" customWidth="1"/>
    <col min="9" max="9" width="11.85546875" style="167" customWidth="1"/>
    <col min="10" max="10" width="11.42578125" style="71"/>
    <col min="11" max="11" width="11.42578125" style="199"/>
  </cols>
  <sheetData>
    <row r="1" spans="1:14" ht="21" x14ac:dyDescent="0.35">
      <c r="A1" s="702" t="s">
        <v>288</v>
      </c>
      <c r="B1" s="702"/>
      <c r="C1" s="702"/>
      <c r="D1" s="702"/>
      <c r="E1" s="702"/>
      <c r="F1" s="702"/>
      <c r="G1" s="702"/>
    </row>
    <row r="2" spans="1:14" ht="15.75" thickBot="1" x14ac:dyDescent="0.3">
      <c r="D2" s="262"/>
    </row>
    <row r="3" spans="1:14" ht="16.5" thickTop="1" thickBot="1" x14ac:dyDescent="0.3">
      <c r="A3" s="265" t="s">
        <v>8</v>
      </c>
      <c r="B3" s="265" t="s">
        <v>16</v>
      </c>
      <c r="C3" s="266" t="s">
        <v>18</v>
      </c>
      <c r="D3" s="267" t="s">
        <v>19</v>
      </c>
      <c r="E3" s="268" t="s">
        <v>11</v>
      </c>
      <c r="F3" s="47" t="s">
        <v>22</v>
      </c>
      <c r="G3" s="269" t="s">
        <v>24</v>
      </c>
      <c r="H3" s="682"/>
    </row>
    <row r="4" spans="1:14" ht="15.75" thickTop="1" x14ac:dyDescent="0.25">
      <c r="A4" s="271" t="s">
        <v>635</v>
      </c>
      <c r="B4" s="162" t="s">
        <v>636</v>
      </c>
      <c r="C4" s="179">
        <v>42461</v>
      </c>
      <c r="D4" s="273">
        <v>2756</v>
      </c>
      <c r="E4" s="620">
        <v>10.3</v>
      </c>
      <c r="F4" s="233">
        <v>31.5</v>
      </c>
      <c r="G4" s="195">
        <f t="shared" ref="G4:G7" si="0">F4*E4</f>
        <v>324.45000000000005</v>
      </c>
      <c r="H4" s="173">
        <v>42462</v>
      </c>
      <c r="I4" s="167" t="s">
        <v>381</v>
      </c>
    </row>
    <row r="5" spans="1:14" x14ac:dyDescent="0.25">
      <c r="A5" s="271" t="s">
        <v>382</v>
      </c>
      <c r="B5" s="162" t="s">
        <v>456</v>
      </c>
      <c r="C5" s="179">
        <v>42459</v>
      </c>
      <c r="D5" s="273">
        <f>D4+1</f>
        <v>2757</v>
      </c>
      <c r="E5" s="620">
        <v>11829.3</v>
      </c>
      <c r="F5" s="233">
        <v>1</v>
      </c>
      <c r="G5" s="195">
        <f t="shared" si="0"/>
        <v>11829.3</v>
      </c>
      <c r="H5" s="173">
        <v>42468</v>
      </c>
      <c r="I5" s="167" t="s">
        <v>381</v>
      </c>
    </row>
    <row r="6" spans="1:14" x14ac:dyDescent="0.25">
      <c r="A6" s="271"/>
      <c r="B6" s="162"/>
      <c r="C6" s="179"/>
      <c r="D6" s="273">
        <f t="shared" ref="D6:D8" si="1">D5+1</f>
        <v>2758</v>
      </c>
      <c r="E6" s="620"/>
      <c r="F6" s="233"/>
      <c r="G6" s="195">
        <f t="shared" si="0"/>
        <v>0</v>
      </c>
      <c r="H6" s="173"/>
    </row>
    <row r="7" spans="1:14" x14ac:dyDescent="0.25">
      <c r="A7" s="271" t="s">
        <v>379</v>
      </c>
      <c r="B7" s="162" t="s">
        <v>394</v>
      </c>
      <c r="C7" s="179">
        <v>42467</v>
      </c>
      <c r="D7" s="273">
        <f t="shared" si="1"/>
        <v>2759</v>
      </c>
      <c r="E7" s="620">
        <v>280.64</v>
      </c>
      <c r="F7" s="233">
        <v>39</v>
      </c>
      <c r="G7" s="195">
        <f t="shared" si="0"/>
        <v>10944.96</v>
      </c>
      <c r="H7" s="173">
        <v>42467</v>
      </c>
      <c r="I7" s="167" t="s">
        <v>381</v>
      </c>
    </row>
    <row r="8" spans="1:14" x14ac:dyDescent="0.25">
      <c r="A8" s="271" t="s">
        <v>386</v>
      </c>
      <c r="B8" s="162" t="s">
        <v>435</v>
      </c>
      <c r="C8" s="272">
        <v>42461</v>
      </c>
      <c r="D8" s="273">
        <f t="shared" si="1"/>
        <v>2760</v>
      </c>
      <c r="E8" s="274">
        <v>462.1</v>
      </c>
      <c r="F8" s="496">
        <v>68</v>
      </c>
      <c r="G8" s="195">
        <f t="shared" ref="G8:G94" si="2">F8*E8</f>
        <v>31422.800000000003</v>
      </c>
      <c r="H8" s="173">
        <v>42461</v>
      </c>
      <c r="I8" s="167" t="s">
        <v>381</v>
      </c>
      <c r="K8" s="71"/>
      <c r="L8" s="199"/>
      <c r="M8" s="199"/>
      <c r="N8" s="199"/>
    </row>
    <row r="9" spans="1:14" x14ac:dyDescent="0.25">
      <c r="A9" s="271" t="s">
        <v>645</v>
      </c>
      <c r="B9" s="162" t="s">
        <v>646</v>
      </c>
      <c r="C9" s="272">
        <v>42461</v>
      </c>
      <c r="D9" s="273">
        <f>D8+1</f>
        <v>2761</v>
      </c>
      <c r="E9" s="274">
        <v>239</v>
      </c>
      <c r="F9" s="496">
        <v>76</v>
      </c>
      <c r="G9" s="195">
        <f t="shared" si="2"/>
        <v>18164</v>
      </c>
      <c r="H9" s="173">
        <v>42464</v>
      </c>
      <c r="I9" s="167" t="s">
        <v>381</v>
      </c>
      <c r="K9" s="71"/>
      <c r="L9" s="199"/>
      <c r="M9" s="199"/>
      <c r="N9" s="199"/>
    </row>
    <row r="10" spans="1:14" x14ac:dyDescent="0.25">
      <c r="A10" s="271"/>
      <c r="B10" s="275"/>
      <c r="C10" s="272"/>
      <c r="D10" s="273">
        <f t="shared" ref="D10:D73" si="3">D9+1</f>
        <v>2762</v>
      </c>
      <c r="E10" s="274"/>
      <c r="F10" s="496"/>
      <c r="G10" s="195">
        <f t="shared" si="2"/>
        <v>0</v>
      </c>
      <c r="H10" s="173"/>
      <c r="K10" s="71"/>
      <c r="L10" s="199"/>
      <c r="M10" s="199"/>
      <c r="N10" s="199"/>
    </row>
    <row r="11" spans="1:14" x14ac:dyDescent="0.25">
      <c r="A11" s="276" t="s">
        <v>384</v>
      </c>
      <c r="B11" s="271" t="s">
        <v>385</v>
      </c>
      <c r="C11" s="277">
        <v>42462</v>
      </c>
      <c r="D11" s="273">
        <f t="shared" si="3"/>
        <v>2763</v>
      </c>
      <c r="E11" s="274">
        <v>300</v>
      </c>
      <c r="F11" s="496">
        <v>33</v>
      </c>
      <c r="G11" s="195">
        <f t="shared" si="2"/>
        <v>9900</v>
      </c>
      <c r="H11" s="278">
        <v>42462</v>
      </c>
      <c r="I11" s="167" t="s">
        <v>381</v>
      </c>
      <c r="K11" s="71"/>
      <c r="L11" s="199"/>
      <c r="M11" s="199"/>
      <c r="N11" s="199"/>
    </row>
    <row r="12" spans="1:14" x14ac:dyDescent="0.25">
      <c r="A12" s="276" t="s">
        <v>638</v>
      </c>
      <c r="B12" s="271" t="s">
        <v>380</v>
      </c>
      <c r="C12" s="277">
        <v>42462</v>
      </c>
      <c r="D12" s="273">
        <f t="shared" si="3"/>
        <v>2764</v>
      </c>
      <c r="E12" s="274">
        <v>38.799999999999997</v>
      </c>
      <c r="F12" s="496">
        <v>35</v>
      </c>
      <c r="G12" s="195">
        <f t="shared" si="2"/>
        <v>1358</v>
      </c>
      <c r="H12" s="278">
        <v>42462</v>
      </c>
      <c r="I12" s="167" t="s">
        <v>381</v>
      </c>
      <c r="K12" s="71"/>
      <c r="L12" s="199"/>
      <c r="M12" s="199"/>
      <c r="N12" s="199"/>
    </row>
    <row r="13" spans="1:14" x14ac:dyDescent="0.25">
      <c r="A13" s="276" t="s">
        <v>390</v>
      </c>
      <c r="B13" s="271" t="s">
        <v>639</v>
      </c>
      <c r="C13" s="277">
        <v>42462</v>
      </c>
      <c r="D13" s="273">
        <f t="shared" si="3"/>
        <v>2765</v>
      </c>
      <c r="E13" s="274">
        <v>58.6</v>
      </c>
      <c r="F13" s="496">
        <v>64</v>
      </c>
      <c r="G13" s="195">
        <v>3200</v>
      </c>
      <c r="H13" s="278">
        <v>42463</v>
      </c>
      <c r="I13" s="167" t="s">
        <v>381</v>
      </c>
      <c r="K13" s="71"/>
      <c r="L13" s="199"/>
      <c r="M13" s="199"/>
      <c r="N13" s="199"/>
    </row>
    <row r="14" spans="1:14" x14ac:dyDescent="0.25">
      <c r="A14" s="276" t="s">
        <v>637</v>
      </c>
      <c r="B14" s="271" t="s">
        <v>547</v>
      </c>
      <c r="C14" s="277">
        <v>42462</v>
      </c>
      <c r="D14" s="273">
        <f t="shared" si="3"/>
        <v>2766</v>
      </c>
      <c r="E14" s="274">
        <v>2783</v>
      </c>
      <c r="F14" s="496">
        <v>1</v>
      </c>
      <c r="G14" s="195">
        <f t="shared" si="2"/>
        <v>2783</v>
      </c>
      <c r="H14" s="278">
        <v>42462</v>
      </c>
      <c r="I14" s="167" t="s">
        <v>381</v>
      </c>
      <c r="J14" s="167"/>
      <c r="K14" s="71"/>
      <c r="L14" s="199"/>
      <c r="M14" s="199"/>
      <c r="N14" s="199"/>
    </row>
    <row r="15" spans="1:14" x14ac:dyDescent="0.25">
      <c r="A15" s="279" t="s">
        <v>386</v>
      </c>
      <c r="B15" s="161" t="s">
        <v>435</v>
      </c>
      <c r="C15" s="277">
        <v>42462</v>
      </c>
      <c r="D15" s="273">
        <f t="shared" si="3"/>
        <v>2767</v>
      </c>
      <c r="E15" s="280">
        <v>978</v>
      </c>
      <c r="F15" s="73">
        <v>68</v>
      </c>
      <c r="G15" s="195">
        <f t="shared" si="2"/>
        <v>66504</v>
      </c>
      <c r="H15" s="278">
        <v>42462</v>
      </c>
      <c r="I15" s="167" t="s">
        <v>381</v>
      </c>
      <c r="K15" s="71"/>
      <c r="L15" s="199"/>
      <c r="M15" s="199"/>
      <c r="N15" s="199"/>
    </row>
    <row r="16" spans="1:14" x14ac:dyDescent="0.25">
      <c r="A16" s="279" t="s">
        <v>542</v>
      </c>
      <c r="B16" s="161" t="s">
        <v>407</v>
      </c>
      <c r="C16" s="277">
        <v>42462</v>
      </c>
      <c r="D16" s="273">
        <f t="shared" si="3"/>
        <v>2768</v>
      </c>
      <c r="E16" s="280">
        <v>93.5</v>
      </c>
      <c r="F16" s="73">
        <v>30</v>
      </c>
      <c r="G16" s="195">
        <f t="shared" si="2"/>
        <v>2805</v>
      </c>
      <c r="H16" s="278">
        <v>42463</v>
      </c>
      <c r="I16" s="167" t="s">
        <v>381</v>
      </c>
      <c r="K16" s="71"/>
      <c r="L16" s="199"/>
      <c r="M16" s="199"/>
      <c r="N16" s="199"/>
    </row>
    <row r="17" spans="1:14" x14ac:dyDescent="0.25">
      <c r="A17" s="279" t="s">
        <v>386</v>
      </c>
      <c r="B17" s="161" t="s">
        <v>435</v>
      </c>
      <c r="C17" s="277">
        <v>42463</v>
      </c>
      <c r="D17" s="273">
        <f t="shared" si="3"/>
        <v>2769</v>
      </c>
      <c r="E17" s="280">
        <v>1379.6</v>
      </c>
      <c r="F17" s="73">
        <v>68</v>
      </c>
      <c r="G17" s="195">
        <f t="shared" si="2"/>
        <v>93812.799999999988</v>
      </c>
      <c r="H17" s="278">
        <v>42465</v>
      </c>
      <c r="I17" s="167" t="s">
        <v>381</v>
      </c>
      <c r="K17" s="71"/>
      <c r="L17" s="199"/>
      <c r="M17" s="199"/>
      <c r="N17" s="199"/>
    </row>
    <row r="18" spans="1:14" x14ac:dyDescent="0.25">
      <c r="A18" s="279" t="s">
        <v>687</v>
      </c>
      <c r="B18" s="161" t="s">
        <v>596</v>
      </c>
      <c r="C18" s="277">
        <v>42463</v>
      </c>
      <c r="D18" s="273">
        <f t="shared" si="3"/>
        <v>2770</v>
      </c>
      <c r="E18" s="280">
        <v>500</v>
      </c>
      <c r="F18" s="73">
        <v>17</v>
      </c>
      <c r="G18" s="195">
        <f t="shared" si="2"/>
        <v>8500</v>
      </c>
      <c r="H18" s="278">
        <v>42480</v>
      </c>
      <c r="I18" s="167" t="s">
        <v>381</v>
      </c>
      <c r="K18" s="71"/>
      <c r="L18" s="199"/>
      <c r="M18" s="199"/>
      <c r="N18" s="199"/>
    </row>
    <row r="19" spans="1:14" x14ac:dyDescent="0.25">
      <c r="A19" s="279" t="s">
        <v>382</v>
      </c>
      <c r="B19" s="161" t="s">
        <v>640</v>
      </c>
      <c r="C19" s="277">
        <v>42463</v>
      </c>
      <c r="D19" s="273">
        <f t="shared" si="3"/>
        <v>2771</v>
      </c>
      <c r="E19" s="280">
        <v>124.2</v>
      </c>
      <c r="F19" s="73">
        <v>45</v>
      </c>
      <c r="G19" s="195">
        <f t="shared" si="2"/>
        <v>5589</v>
      </c>
      <c r="H19" s="278">
        <v>42463</v>
      </c>
      <c r="I19" s="167" t="s">
        <v>381</v>
      </c>
      <c r="K19" s="71"/>
      <c r="L19" s="199"/>
      <c r="M19" s="199"/>
      <c r="N19" s="199"/>
    </row>
    <row r="20" spans="1:14" x14ac:dyDescent="0.25">
      <c r="A20" s="279" t="s">
        <v>643</v>
      </c>
      <c r="B20" s="161" t="s">
        <v>396</v>
      </c>
      <c r="C20" s="277">
        <v>42463</v>
      </c>
      <c r="D20" s="273">
        <f t="shared" si="3"/>
        <v>2772</v>
      </c>
      <c r="E20" s="280">
        <v>24.6</v>
      </c>
      <c r="F20" s="73">
        <v>50</v>
      </c>
      <c r="G20" s="195">
        <f t="shared" si="2"/>
        <v>1230</v>
      </c>
      <c r="H20" s="278">
        <v>42464</v>
      </c>
      <c r="I20" s="167" t="s">
        <v>381</v>
      </c>
      <c r="K20" s="71"/>
      <c r="L20" s="199"/>
      <c r="M20" s="199"/>
      <c r="N20" s="199"/>
    </row>
    <row r="21" spans="1:14" x14ac:dyDescent="0.25">
      <c r="A21" s="279" t="s">
        <v>411</v>
      </c>
      <c r="B21" s="161" t="s">
        <v>559</v>
      </c>
      <c r="C21" s="277">
        <v>42464</v>
      </c>
      <c r="D21" s="273">
        <f t="shared" si="3"/>
        <v>2773</v>
      </c>
      <c r="E21" s="280">
        <v>9696</v>
      </c>
      <c r="F21" s="73">
        <v>1</v>
      </c>
      <c r="G21" s="195">
        <f t="shared" si="2"/>
        <v>9696</v>
      </c>
      <c r="H21" s="278">
        <v>42464</v>
      </c>
      <c r="I21" s="167" t="s">
        <v>381</v>
      </c>
      <c r="K21" s="71"/>
      <c r="L21" s="199"/>
      <c r="M21" s="199"/>
      <c r="N21" s="199"/>
    </row>
    <row r="22" spans="1:14" x14ac:dyDescent="0.25">
      <c r="A22" s="276" t="s">
        <v>386</v>
      </c>
      <c r="B22" s="271" t="s">
        <v>435</v>
      </c>
      <c r="C22" s="277">
        <v>42464</v>
      </c>
      <c r="D22" s="273">
        <f t="shared" si="3"/>
        <v>2774</v>
      </c>
      <c r="E22" s="274">
        <v>676.1</v>
      </c>
      <c r="F22" s="496">
        <v>68</v>
      </c>
      <c r="G22" s="39">
        <f t="shared" si="2"/>
        <v>45974.8</v>
      </c>
      <c r="H22" s="173">
        <v>42464</v>
      </c>
      <c r="I22" s="167" t="s">
        <v>381</v>
      </c>
      <c r="K22" s="71"/>
      <c r="L22" s="199"/>
      <c r="M22" s="199"/>
      <c r="N22" s="199"/>
    </row>
    <row r="23" spans="1:14" x14ac:dyDescent="0.25">
      <c r="A23" s="283" t="s">
        <v>654</v>
      </c>
      <c r="B23" s="271" t="s">
        <v>448</v>
      </c>
      <c r="C23" s="284">
        <v>42464</v>
      </c>
      <c r="D23" s="273">
        <f t="shared" si="3"/>
        <v>2775</v>
      </c>
      <c r="E23" s="274">
        <v>54.2</v>
      </c>
      <c r="F23" s="496">
        <v>51.63</v>
      </c>
      <c r="G23" s="39">
        <f t="shared" si="2"/>
        <v>2798.3460000000005</v>
      </c>
      <c r="H23" s="173">
        <v>42467</v>
      </c>
      <c r="I23" s="167" t="s">
        <v>381</v>
      </c>
      <c r="K23" s="71"/>
      <c r="L23" s="199"/>
      <c r="M23" s="199"/>
      <c r="N23" s="199"/>
    </row>
    <row r="24" spans="1:14" x14ac:dyDescent="0.25">
      <c r="A24" s="276" t="s">
        <v>379</v>
      </c>
      <c r="B24" s="271" t="s">
        <v>577</v>
      </c>
      <c r="C24" s="277">
        <v>42464</v>
      </c>
      <c r="D24" s="273">
        <f t="shared" si="3"/>
        <v>2776</v>
      </c>
      <c r="E24" s="274">
        <v>424.18</v>
      </c>
      <c r="F24" s="496">
        <v>42</v>
      </c>
      <c r="G24" s="39">
        <f>F24*E24+113.96*39</f>
        <v>22260</v>
      </c>
      <c r="H24" s="173">
        <v>42473</v>
      </c>
      <c r="I24" s="167" t="s">
        <v>381</v>
      </c>
      <c r="K24" s="71"/>
      <c r="L24" s="199"/>
      <c r="M24" s="199"/>
      <c r="N24" s="199"/>
    </row>
    <row r="25" spans="1:14" x14ac:dyDescent="0.25">
      <c r="A25" s="276" t="s">
        <v>645</v>
      </c>
      <c r="B25" s="285" t="s">
        <v>646</v>
      </c>
      <c r="C25" s="277">
        <v>42464</v>
      </c>
      <c r="D25" s="273">
        <f t="shared" si="3"/>
        <v>2777</v>
      </c>
      <c r="E25" s="274">
        <v>306</v>
      </c>
      <c r="F25" s="496">
        <v>77</v>
      </c>
      <c r="G25" s="39">
        <f t="shared" si="2"/>
        <v>23562</v>
      </c>
      <c r="H25" s="173">
        <v>42464</v>
      </c>
      <c r="I25" s="167" t="s">
        <v>381</v>
      </c>
      <c r="K25" s="71"/>
      <c r="L25" s="199"/>
      <c r="M25" s="199"/>
      <c r="N25" s="199"/>
    </row>
    <row r="26" spans="1:14" x14ac:dyDescent="0.25">
      <c r="A26" s="276" t="s">
        <v>520</v>
      </c>
      <c r="B26" s="285" t="s">
        <v>680</v>
      </c>
      <c r="C26" s="277">
        <v>42464</v>
      </c>
      <c r="D26" s="273">
        <f t="shared" si="3"/>
        <v>2778</v>
      </c>
      <c r="E26" s="274">
        <v>128</v>
      </c>
      <c r="F26" s="496">
        <v>42</v>
      </c>
      <c r="G26" s="39">
        <f>F26*E26+50*52+72.1*27</f>
        <v>9922.7000000000007</v>
      </c>
      <c r="H26" s="173">
        <v>42474</v>
      </c>
      <c r="I26" s="167" t="s">
        <v>381</v>
      </c>
      <c r="K26" s="71"/>
      <c r="L26" s="199"/>
      <c r="M26" s="199"/>
      <c r="N26" s="199"/>
    </row>
    <row r="27" spans="1:14" ht="15.75" x14ac:dyDescent="0.25">
      <c r="A27" s="276" t="s">
        <v>642</v>
      </c>
      <c r="B27" s="286" t="s">
        <v>644</v>
      </c>
      <c r="C27" s="277">
        <v>42464</v>
      </c>
      <c r="D27" s="273">
        <f t="shared" si="3"/>
        <v>2779</v>
      </c>
      <c r="E27" s="274">
        <f>185.8+92.8</f>
        <v>278.60000000000002</v>
      </c>
      <c r="F27" s="496">
        <v>32</v>
      </c>
      <c r="G27" s="39">
        <f t="shared" si="2"/>
        <v>8915.2000000000007</v>
      </c>
      <c r="H27" s="173">
        <v>42464</v>
      </c>
      <c r="I27" s="167" t="s">
        <v>381</v>
      </c>
      <c r="K27" s="71"/>
      <c r="L27" s="199"/>
      <c r="M27" s="199"/>
      <c r="N27" s="199"/>
    </row>
    <row r="28" spans="1:14" ht="15.75" x14ac:dyDescent="0.25">
      <c r="A28" s="276" t="s">
        <v>642</v>
      </c>
      <c r="B28" s="286" t="s">
        <v>641</v>
      </c>
      <c r="C28" s="277">
        <v>42464</v>
      </c>
      <c r="D28" s="273">
        <f t="shared" si="3"/>
        <v>2780</v>
      </c>
      <c r="E28" s="280">
        <v>63.6</v>
      </c>
      <c r="F28" s="197">
        <v>32</v>
      </c>
      <c r="G28" s="39">
        <f t="shared" si="2"/>
        <v>2035.2</v>
      </c>
      <c r="H28" s="173">
        <v>42464</v>
      </c>
      <c r="I28" s="167" t="s">
        <v>381</v>
      </c>
      <c r="J28" s="184"/>
      <c r="K28" s="287"/>
      <c r="L28" s="71"/>
      <c r="M28" s="71"/>
      <c r="N28" s="199"/>
    </row>
    <row r="29" spans="1:14" x14ac:dyDescent="0.25">
      <c r="A29" s="288" t="s">
        <v>642</v>
      </c>
      <c r="B29" s="648" t="s">
        <v>407</v>
      </c>
      <c r="C29" s="290">
        <v>42464</v>
      </c>
      <c r="D29" s="273">
        <f t="shared" si="3"/>
        <v>2781</v>
      </c>
      <c r="E29" s="280">
        <v>83.82</v>
      </c>
      <c r="F29" s="197">
        <v>32</v>
      </c>
      <c r="G29" s="39">
        <f t="shared" si="2"/>
        <v>2682.24</v>
      </c>
      <c r="H29" s="173">
        <v>42464</v>
      </c>
      <c r="I29" s="167" t="s">
        <v>381</v>
      </c>
      <c r="J29" s="184"/>
      <c r="K29" s="287"/>
      <c r="L29" s="71"/>
      <c r="M29" s="71"/>
      <c r="N29" s="199"/>
    </row>
    <row r="30" spans="1:14" x14ac:dyDescent="0.25">
      <c r="A30" s="288" t="s">
        <v>395</v>
      </c>
      <c r="B30" s="289" t="s">
        <v>559</v>
      </c>
      <c r="C30" s="290">
        <v>42464</v>
      </c>
      <c r="D30" s="273">
        <f t="shared" si="3"/>
        <v>2782</v>
      </c>
      <c r="E30" s="280">
        <v>17961</v>
      </c>
      <c r="F30" s="197">
        <v>1</v>
      </c>
      <c r="G30" s="39">
        <f t="shared" si="2"/>
        <v>17961</v>
      </c>
      <c r="H30" s="173">
        <v>42467</v>
      </c>
      <c r="I30" s="167" t="s">
        <v>381</v>
      </c>
      <c r="J30" s="184" t="s">
        <v>655</v>
      </c>
      <c r="K30" s="287"/>
      <c r="L30" s="71"/>
      <c r="M30" s="71"/>
      <c r="N30" s="199"/>
    </row>
    <row r="31" spans="1:14" x14ac:dyDescent="0.25">
      <c r="A31" s="288" t="s">
        <v>660</v>
      </c>
      <c r="B31" s="289" t="s">
        <v>435</v>
      </c>
      <c r="C31" s="290">
        <v>42464</v>
      </c>
      <c r="D31" s="273">
        <f t="shared" si="3"/>
        <v>2783</v>
      </c>
      <c r="E31" s="280">
        <v>1385.5</v>
      </c>
      <c r="F31" s="197">
        <v>68</v>
      </c>
      <c r="G31" s="39">
        <f t="shared" si="2"/>
        <v>94214</v>
      </c>
      <c r="H31" s="173">
        <v>42468</v>
      </c>
      <c r="I31" s="167" t="s">
        <v>381</v>
      </c>
      <c r="J31" s="184"/>
      <c r="K31" s="287"/>
      <c r="L31" s="71"/>
      <c r="M31" s="71"/>
      <c r="N31" s="199"/>
    </row>
    <row r="32" spans="1:14" x14ac:dyDescent="0.25">
      <c r="A32" s="288" t="s">
        <v>379</v>
      </c>
      <c r="B32" s="285" t="s">
        <v>676</v>
      </c>
      <c r="C32" s="290">
        <v>42465</v>
      </c>
      <c r="D32" s="273">
        <f t="shared" si="3"/>
        <v>2784</v>
      </c>
      <c r="E32" s="280">
        <v>183.82</v>
      </c>
      <c r="F32" s="197">
        <v>42</v>
      </c>
      <c r="G32" s="39">
        <f t="shared" si="2"/>
        <v>7720.44</v>
      </c>
      <c r="H32" s="173">
        <v>42473</v>
      </c>
      <c r="I32" s="89" t="s">
        <v>381</v>
      </c>
      <c r="J32" s="184"/>
      <c r="K32" s="287"/>
      <c r="L32" s="71"/>
      <c r="M32" s="71"/>
      <c r="N32" s="199"/>
    </row>
    <row r="33" spans="1:14" x14ac:dyDescent="0.25">
      <c r="A33" s="288"/>
      <c r="B33" s="285"/>
      <c r="C33" s="290"/>
      <c r="D33" s="273">
        <f t="shared" si="3"/>
        <v>2785</v>
      </c>
      <c r="E33" s="280"/>
      <c r="F33" s="197"/>
      <c r="G33" s="39">
        <f t="shared" si="2"/>
        <v>0</v>
      </c>
      <c r="H33" s="173"/>
      <c r="I33" s="89"/>
      <c r="J33" s="184"/>
      <c r="K33" s="287"/>
      <c r="L33" s="71"/>
      <c r="M33" s="71"/>
      <c r="N33" s="199"/>
    </row>
    <row r="34" spans="1:14" x14ac:dyDescent="0.25">
      <c r="A34" s="288" t="s">
        <v>379</v>
      </c>
      <c r="B34" s="285" t="s">
        <v>394</v>
      </c>
      <c r="C34" s="290">
        <v>42465</v>
      </c>
      <c r="D34" s="273">
        <f t="shared" si="3"/>
        <v>2786</v>
      </c>
      <c r="E34" s="280">
        <v>141.54</v>
      </c>
      <c r="F34" s="197">
        <v>39</v>
      </c>
      <c r="G34" s="39">
        <f t="shared" si="2"/>
        <v>5520.0599999999995</v>
      </c>
      <c r="H34" s="173">
        <v>42473</v>
      </c>
      <c r="I34" s="89" t="s">
        <v>381</v>
      </c>
      <c r="J34" s="184"/>
      <c r="K34" s="287"/>
      <c r="L34" s="71"/>
      <c r="M34" s="71"/>
      <c r="N34" s="199"/>
    </row>
    <row r="35" spans="1:14" x14ac:dyDescent="0.25">
      <c r="A35" s="288" t="s">
        <v>388</v>
      </c>
      <c r="B35" s="285" t="s">
        <v>647</v>
      </c>
      <c r="C35" s="290">
        <v>42465</v>
      </c>
      <c r="D35" s="273">
        <f t="shared" si="3"/>
        <v>2787</v>
      </c>
      <c r="E35" s="280">
        <v>116.9</v>
      </c>
      <c r="F35" s="197">
        <v>78</v>
      </c>
      <c r="G35" s="39">
        <f t="shared" si="2"/>
        <v>9118.2000000000007</v>
      </c>
      <c r="H35" s="173">
        <v>42465</v>
      </c>
      <c r="I35" s="89" t="s">
        <v>381</v>
      </c>
      <c r="J35" s="184"/>
      <c r="K35" s="287"/>
      <c r="L35" s="71"/>
      <c r="M35" s="71"/>
      <c r="N35" s="199"/>
    </row>
    <row r="36" spans="1:14" x14ac:dyDescent="0.25">
      <c r="A36" s="279" t="s">
        <v>395</v>
      </c>
      <c r="B36" s="285" t="s">
        <v>396</v>
      </c>
      <c r="C36" s="277">
        <v>42465</v>
      </c>
      <c r="D36" s="273">
        <f t="shared" si="3"/>
        <v>2788</v>
      </c>
      <c r="E36" s="280">
        <v>115.3</v>
      </c>
      <c r="F36" s="197">
        <v>44</v>
      </c>
      <c r="G36" s="39">
        <f t="shared" si="2"/>
        <v>5073.2</v>
      </c>
      <c r="H36" s="173">
        <v>42467</v>
      </c>
      <c r="I36" s="159" t="s">
        <v>381</v>
      </c>
      <c r="K36" s="71"/>
      <c r="L36" s="71"/>
      <c r="M36" s="71"/>
      <c r="N36" s="199"/>
    </row>
    <row r="37" spans="1:14" x14ac:dyDescent="0.25">
      <c r="A37" s="279" t="s">
        <v>399</v>
      </c>
      <c r="B37" s="285" t="s">
        <v>648</v>
      </c>
      <c r="C37" s="277">
        <v>42466</v>
      </c>
      <c r="D37" s="273">
        <f t="shared" si="3"/>
        <v>2789</v>
      </c>
      <c r="E37" s="280">
        <v>359.4</v>
      </c>
      <c r="F37" s="197">
        <v>35</v>
      </c>
      <c r="G37" s="39">
        <f t="shared" si="2"/>
        <v>12579</v>
      </c>
      <c r="H37" s="173">
        <v>42466</v>
      </c>
      <c r="I37" s="159" t="s">
        <v>381</v>
      </c>
      <c r="J37" s="292"/>
      <c r="K37" s="71"/>
      <c r="L37" s="71"/>
      <c r="M37" s="71"/>
      <c r="N37" s="199"/>
    </row>
    <row r="38" spans="1:14" x14ac:dyDescent="0.25">
      <c r="A38" s="279" t="s">
        <v>568</v>
      </c>
      <c r="B38" s="285" t="s">
        <v>448</v>
      </c>
      <c r="C38" s="277">
        <v>42466</v>
      </c>
      <c r="D38" s="273">
        <f t="shared" si="3"/>
        <v>2790</v>
      </c>
      <c r="E38" s="280">
        <v>94</v>
      </c>
      <c r="F38" s="197">
        <v>54</v>
      </c>
      <c r="G38" s="39">
        <f t="shared" si="2"/>
        <v>5076</v>
      </c>
      <c r="H38" s="173">
        <v>42466</v>
      </c>
      <c r="I38" s="159" t="s">
        <v>381</v>
      </c>
      <c r="J38" s="292"/>
      <c r="K38" s="71"/>
      <c r="L38" s="71"/>
      <c r="M38" s="71"/>
      <c r="N38" s="199"/>
    </row>
    <row r="39" spans="1:14" s="6" customFormat="1" x14ac:dyDescent="0.25">
      <c r="A39" s="279" t="s">
        <v>395</v>
      </c>
      <c r="B39" s="285" t="s">
        <v>394</v>
      </c>
      <c r="C39" s="277">
        <v>42466</v>
      </c>
      <c r="D39" s="273">
        <f t="shared" si="3"/>
        <v>2791</v>
      </c>
      <c r="E39" s="280">
        <v>202.7</v>
      </c>
      <c r="F39" s="197">
        <v>38</v>
      </c>
      <c r="G39" s="39">
        <f t="shared" si="2"/>
        <v>7702.5999999999995</v>
      </c>
      <c r="H39" s="173">
        <v>42467</v>
      </c>
      <c r="I39" s="293" t="s">
        <v>381</v>
      </c>
      <c r="J39" s="71"/>
      <c r="K39" s="167"/>
      <c r="L39" s="167"/>
      <c r="M39" s="167"/>
    </row>
    <row r="40" spans="1:14" s="6" customFormat="1" x14ac:dyDescent="0.25">
      <c r="A40" s="279" t="s">
        <v>395</v>
      </c>
      <c r="B40" s="285" t="s">
        <v>394</v>
      </c>
      <c r="C40" s="277">
        <v>42466</v>
      </c>
      <c r="D40" s="273">
        <f t="shared" si="3"/>
        <v>2792</v>
      </c>
      <c r="E40" s="280">
        <v>124.56</v>
      </c>
      <c r="F40" s="496">
        <v>38</v>
      </c>
      <c r="G40" s="39">
        <f t="shared" si="2"/>
        <v>4733.28</v>
      </c>
      <c r="H40" s="173">
        <v>42467</v>
      </c>
      <c r="I40" s="293" t="s">
        <v>381</v>
      </c>
      <c r="J40" s="71"/>
      <c r="K40" s="167"/>
      <c r="L40" s="167"/>
      <c r="M40" s="167"/>
    </row>
    <row r="41" spans="1:14" s="6" customFormat="1" x14ac:dyDescent="0.25">
      <c r="A41" s="279" t="s">
        <v>649</v>
      </c>
      <c r="B41" s="285" t="s">
        <v>650</v>
      </c>
      <c r="C41" s="277">
        <v>42466</v>
      </c>
      <c r="D41" s="273">
        <f t="shared" si="3"/>
        <v>2793</v>
      </c>
      <c r="E41" s="280">
        <v>9.6</v>
      </c>
      <c r="F41" s="496">
        <v>46</v>
      </c>
      <c r="G41" s="39">
        <f t="shared" si="2"/>
        <v>441.59999999999997</v>
      </c>
      <c r="H41" s="173">
        <v>42466</v>
      </c>
      <c r="I41" s="293" t="s">
        <v>381</v>
      </c>
      <c r="J41" s="71"/>
      <c r="K41" s="167"/>
      <c r="L41" s="167"/>
      <c r="M41" s="167"/>
    </row>
    <row r="42" spans="1:14" s="6" customFormat="1" x14ac:dyDescent="0.25">
      <c r="A42" s="279"/>
      <c r="B42" s="285"/>
      <c r="C42" s="277"/>
      <c r="D42" s="273">
        <f t="shared" si="3"/>
        <v>2794</v>
      </c>
      <c r="E42" s="280"/>
      <c r="F42" s="496"/>
      <c r="G42" s="39">
        <f t="shared" si="2"/>
        <v>0</v>
      </c>
      <c r="H42" s="173"/>
      <c r="I42" s="293"/>
      <c r="J42" s="71"/>
      <c r="K42" s="167"/>
      <c r="L42" s="167"/>
      <c r="M42" s="167"/>
    </row>
    <row r="43" spans="1:14" s="6" customFormat="1" x14ac:dyDescent="0.25">
      <c r="A43" s="279" t="s">
        <v>395</v>
      </c>
      <c r="B43" s="155" t="s">
        <v>665</v>
      </c>
      <c r="C43" s="277">
        <v>42467</v>
      </c>
      <c r="D43" s="273">
        <f t="shared" si="3"/>
        <v>2795</v>
      </c>
      <c r="E43" s="280">
        <v>128</v>
      </c>
      <c r="F43" s="73">
        <v>42</v>
      </c>
      <c r="G43" s="195">
        <f t="shared" si="2"/>
        <v>5376</v>
      </c>
      <c r="H43" s="173">
        <v>42471</v>
      </c>
      <c r="I43" s="159" t="s">
        <v>381</v>
      </c>
      <c r="J43" s="71" t="s">
        <v>666</v>
      </c>
      <c r="K43" s="167"/>
      <c r="L43" s="167"/>
      <c r="M43" s="167"/>
    </row>
    <row r="44" spans="1:14" x14ac:dyDescent="0.25">
      <c r="A44" s="279" t="s">
        <v>645</v>
      </c>
      <c r="B44" s="155" t="s">
        <v>659</v>
      </c>
      <c r="C44" s="277">
        <v>42467</v>
      </c>
      <c r="D44" s="273">
        <f t="shared" si="3"/>
        <v>2796</v>
      </c>
      <c r="E44" s="280">
        <v>210.8</v>
      </c>
      <c r="F44" s="73">
        <v>74</v>
      </c>
      <c r="G44" s="195">
        <f t="shared" si="2"/>
        <v>15599.2</v>
      </c>
      <c r="H44" s="173">
        <v>42468</v>
      </c>
      <c r="I44" s="159" t="s">
        <v>381</v>
      </c>
      <c r="K44" s="71"/>
      <c r="L44" s="71"/>
      <c r="M44" s="71"/>
      <c r="N44" s="199"/>
    </row>
    <row r="45" spans="1:14" x14ac:dyDescent="0.25">
      <c r="A45" s="279"/>
      <c r="B45" s="155"/>
      <c r="C45" s="277"/>
      <c r="D45" s="273">
        <f t="shared" si="3"/>
        <v>2797</v>
      </c>
      <c r="E45" s="280"/>
      <c r="F45" s="73"/>
      <c r="G45" s="195">
        <f t="shared" si="2"/>
        <v>0</v>
      </c>
      <c r="H45" s="173"/>
      <c r="I45" s="159"/>
      <c r="K45" s="71"/>
      <c r="L45" s="71"/>
      <c r="M45" s="71"/>
      <c r="N45" s="199"/>
    </row>
    <row r="46" spans="1:14" x14ac:dyDescent="0.25">
      <c r="A46" s="296" t="s">
        <v>542</v>
      </c>
      <c r="B46" s="168" t="s">
        <v>653</v>
      </c>
      <c r="C46" s="272">
        <v>42466</v>
      </c>
      <c r="D46" s="273">
        <f t="shared" si="3"/>
        <v>2798</v>
      </c>
      <c r="E46" s="280">
        <v>126.4</v>
      </c>
      <c r="F46" s="73">
        <v>30</v>
      </c>
      <c r="G46" s="195">
        <f t="shared" si="2"/>
        <v>3792</v>
      </c>
      <c r="H46" s="173">
        <v>42467</v>
      </c>
      <c r="I46" s="159" t="s">
        <v>381</v>
      </c>
      <c r="K46" s="71"/>
      <c r="L46" s="71"/>
      <c r="M46" s="71"/>
      <c r="N46" s="199"/>
    </row>
    <row r="47" spans="1:14" x14ac:dyDescent="0.25">
      <c r="A47" s="296" t="s">
        <v>637</v>
      </c>
      <c r="B47" s="168" t="s">
        <v>547</v>
      </c>
      <c r="C47" s="272">
        <v>42467</v>
      </c>
      <c r="D47" s="273">
        <f t="shared" si="3"/>
        <v>2799</v>
      </c>
      <c r="E47" s="280">
        <v>1689.5</v>
      </c>
      <c r="F47" s="73">
        <v>1</v>
      </c>
      <c r="G47" s="195">
        <f t="shared" si="2"/>
        <v>1689.5</v>
      </c>
      <c r="H47" s="173">
        <v>42467</v>
      </c>
      <c r="I47" s="159" t="s">
        <v>381</v>
      </c>
      <c r="K47" s="71"/>
      <c r="L47" s="71"/>
      <c r="M47" s="71"/>
      <c r="N47" s="199"/>
    </row>
    <row r="48" spans="1:14" x14ac:dyDescent="0.25">
      <c r="A48" s="297" t="s">
        <v>386</v>
      </c>
      <c r="B48" s="168" t="s">
        <v>435</v>
      </c>
      <c r="C48" s="298">
        <v>42467</v>
      </c>
      <c r="D48" s="273">
        <f t="shared" si="3"/>
        <v>2800</v>
      </c>
      <c r="E48" s="280">
        <v>1483.7</v>
      </c>
      <c r="F48" s="73">
        <v>68</v>
      </c>
      <c r="G48" s="195">
        <f t="shared" si="2"/>
        <v>100891.6</v>
      </c>
      <c r="H48" s="173">
        <v>42562</v>
      </c>
      <c r="I48" s="159" t="s">
        <v>381</v>
      </c>
      <c r="K48" s="71"/>
      <c r="L48" s="71"/>
      <c r="M48" s="71"/>
      <c r="N48" s="199"/>
    </row>
    <row r="49" spans="1:14" x14ac:dyDescent="0.25">
      <c r="A49" s="296" t="s">
        <v>651</v>
      </c>
      <c r="B49" s="168" t="s">
        <v>652</v>
      </c>
      <c r="C49" s="272">
        <v>42467</v>
      </c>
      <c r="D49" s="273">
        <f t="shared" si="3"/>
        <v>2801</v>
      </c>
      <c r="E49" s="280">
        <v>9302.2999999999993</v>
      </c>
      <c r="F49" s="73">
        <v>1</v>
      </c>
      <c r="G49" s="195">
        <f t="shared" si="2"/>
        <v>9302.2999999999993</v>
      </c>
      <c r="H49" s="683" t="s">
        <v>658</v>
      </c>
      <c r="I49" s="159" t="s">
        <v>381</v>
      </c>
      <c r="K49" s="71"/>
      <c r="L49" s="71"/>
      <c r="M49" s="71"/>
      <c r="N49" s="199"/>
    </row>
    <row r="50" spans="1:14" x14ac:dyDescent="0.25">
      <c r="A50" s="296" t="s">
        <v>379</v>
      </c>
      <c r="B50" s="168" t="s">
        <v>394</v>
      </c>
      <c r="C50" s="272">
        <v>42467</v>
      </c>
      <c r="D50" s="273">
        <f t="shared" si="3"/>
        <v>2802</v>
      </c>
      <c r="E50" s="280">
        <v>202.52</v>
      </c>
      <c r="F50" s="73">
        <v>39</v>
      </c>
      <c r="G50" s="195">
        <f t="shared" si="2"/>
        <v>7898.2800000000007</v>
      </c>
      <c r="H50" s="173">
        <v>42473</v>
      </c>
      <c r="I50" s="159" t="s">
        <v>381</v>
      </c>
      <c r="K50" s="71"/>
      <c r="L50" s="71"/>
      <c r="M50" s="71"/>
      <c r="N50" s="199"/>
    </row>
    <row r="51" spans="1:14" x14ac:dyDescent="0.25">
      <c r="A51" s="296" t="s">
        <v>395</v>
      </c>
      <c r="B51" s="168" t="s">
        <v>394</v>
      </c>
      <c r="C51" s="272">
        <v>42467</v>
      </c>
      <c r="D51" s="273">
        <f t="shared" si="3"/>
        <v>2803</v>
      </c>
      <c r="E51" s="280">
        <v>141.24</v>
      </c>
      <c r="F51" s="73">
        <v>38</v>
      </c>
      <c r="G51" s="195">
        <f t="shared" si="2"/>
        <v>5367.1200000000008</v>
      </c>
      <c r="H51" s="173">
        <v>42471</v>
      </c>
      <c r="I51" s="159" t="s">
        <v>381</v>
      </c>
      <c r="J51" s="71" t="s">
        <v>664</v>
      </c>
      <c r="K51" s="71"/>
      <c r="L51" s="71"/>
      <c r="M51" s="71"/>
      <c r="N51" s="199"/>
    </row>
    <row r="52" spans="1:14" x14ac:dyDescent="0.25">
      <c r="A52" s="296" t="s">
        <v>386</v>
      </c>
      <c r="B52" s="168" t="s">
        <v>435</v>
      </c>
      <c r="C52" s="272">
        <v>42468</v>
      </c>
      <c r="D52" s="273">
        <f t="shared" si="3"/>
        <v>2804</v>
      </c>
      <c r="E52" s="280">
        <v>951.6</v>
      </c>
      <c r="F52" s="73">
        <v>68</v>
      </c>
      <c r="G52" s="195">
        <f>F52*E52+115.2*74</f>
        <v>73233.600000000006</v>
      </c>
      <c r="H52" s="173">
        <v>42471</v>
      </c>
      <c r="I52" s="159" t="s">
        <v>381</v>
      </c>
      <c r="K52" s="71"/>
      <c r="L52" s="71"/>
      <c r="M52" s="71"/>
      <c r="N52" s="199"/>
    </row>
    <row r="53" spans="1:14" x14ac:dyDescent="0.25">
      <c r="A53" s="296" t="s">
        <v>651</v>
      </c>
      <c r="B53" s="168" t="s">
        <v>394</v>
      </c>
      <c r="C53" s="272">
        <v>42468</v>
      </c>
      <c r="D53" s="273">
        <f t="shared" si="3"/>
        <v>2805</v>
      </c>
      <c r="E53" s="280">
        <v>202.5</v>
      </c>
      <c r="F53" s="73">
        <v>39</v>
      </c>
      <c r="G53" s="195">
        <f t="shared" si="2"/>
        <v>7897.5</v>
      </c>
      <c r="H53" s="173">
        <v>42468</v>
      </c>
      <c r="I53" s="159" t="s">
        <v>381</v>
      </c>
      <c r="K53" s="71"/>
      <c r="L53" s="71"/>
      <c r="M53" s="71"/>
      <c r="N53" s="199"/>
    </row>
    <row r="54" spans="1:14" x14ac:dyDescent="0.25">
      <c r="A54" s="296" t="s">
        <v>382</v>
      </c>
      <c r="B54" s="168" t="s">
        <v>657</v>
      </c>
      <c r="C54" s="272">
        <v>42468</v>
      </c>
      <c r="D54" s="273">
        <f t="shared" si="3"/>
        <v>2806</v>
      </c>
      <c r="E54" s="280">
        <v>139.6</v>
      </c>
      <c r="F54" s="73">
        <v>45</v>
      </c>
      <c r="G54" s="195">
        <f>F54*E54+53.5*25+41*65+52.8*27</f>
        <v>11710.1</v>
      </c>
      <c r="H54" s="173">
        <v>42468</v>
      </c>
      <c r="I54" s="159" t="s">
        <v>381</v>
      </c>
      <c r="K54" s="71"/>
      <c r="L54" s="71"/>
      <c r="M54" s="71"/>
      <c r="N54" s="199"/>
    </row>
    <row r="55" spans="1:14" x14ac:dyDescent="0.25">
      <c r="A55" s="296" t="s">
        <v>395</v>
      </c>
      <c r="B55" s="168" t="s">
        <v>394</v>
      </c>
      <c r="C55" s="272">
        <v>42468</v>
      </c>
      <c r="D55" s="273">
        <f t="shared" si="3"/>
        <v>2807</v>
      </c>
      <c r="E55" s="280">
        <v>98.12</v>
      </c>
      <c r="F55" s="73">
        <v>40</v>
      </c>
      <c r="G55" s="195">
        <f t="shared" si="2"/>
        <v>3924.8</v>
      </c>
      <c r="H55" s="173">
        <v>42471</v>
      </c>
      <c r="I55" s="167" t="s">
        <v>381</v>
      </c>
      <c r="J55" s="71" t="s">
        <v>663</v>
      </c>
      <c r="K55" s="71"/>
      <c r="L55" s="71"/>
      <c r="M55" s="71"/>
      <c r="N55" s="199"/>
    </row>
    <row r="56" spans="1:14" x14ac:dyDescent="0.25">
      <c r="A56" s="296" t="s">
        <v>541</v>
      </c>
      <c r="B56" s="168" t="s">
        <v>478</v>
      </c>
      <c r="C56" s="272">
        <v>42471</v>
      </c>
      <c r="D56" s="273">
        <f t="shared" si="3"/>
        <v>2808</v>
      </c>
      <c r="E56" s="280">
        <v>27733</v>
      </c>
      <c r="F56" s="73">
        <v>1</v>
      </c>
      <c r="G56" s="195">
        <f t="shared" si="2"/>
        <v>27733</v>
      </c>
      <c r="H56" s="173">
        <v>42471</v>
      </c>
      <c r="I56" s="167" t="s">
        <v>381</v>
      </c>
      <c r="K56" s="71"/>
      <c r="L56" s="71"/>
      <c r="M56" s="71"/>
      <c r="N56" s="199"/>
    </row>
    <row r="57" spans="1:14" x14ac:dyDescent="0.25">
      <c r="A57" s="296"/>
      <c r="B57" s="168"/>
      <c r="C57" s="272"/>
      <c r="D57" s="273">
        <f t="shared" si="3"/>
        <v>2809</v>
      </c>
      <c r="E57" s="280"/>
      <c r="F57" s="73"/>
      <c r="G57" s="195">
        <f t="shared" si="2"/>
        <v>0</v>
      </c>
      <c r="H57" s="173"/>
      <c r="I57" s="159"/>
      <c r="K57" s="71"/>
      <c r="L57" s="71"/>
      <c r="M57" s="71"/>
      <c r="N57" s="199"/>
    </row>
    <row r="58" spans="1:14" x14ac:dyDescent="0.25">
      <c r="A58" s="296"/>
      <c r="B58" s="168"/>
      <c r="C58" s="272"/>
      <c r="D58" s="273">
        <f t="shared" si="3"/>
        <v>2810</v>
      </c>
      <c r="E58" s="280"/>
      <c r="F58" s="73"/>
      <c r="G58" s="195">
        <f t="shared" si="2"/>
        <v>0</v>
      </c>
      <c r="H58" s="173"/>
      <c r="I58" s="159"/>
      <c r="J58" s="167"/>
      <c r="K58" s="71"/>
      <c r="L58" s="71"/>
      <c r="M58" s="71"/>
      <c r="N58" s="199"/>
    </row>
    <row r="59" spans="1:14" x14ac:dyDescent="0.25">
      <c r="A59" s="296" t="s">
        <v>661</v>
      </c>
      <c r="B59" s="168" t="s">
        <v>662</v>
      </c>
      <c r="C59" s="272">
        <v>42469</v>
      </c>
      <c r="D59" s="273">
        <f t="shared" si="3"/>
        <v>2811</v>
      </c>
      <c r="E59" s="280">
        <v>101</v>
      </c>
      <c r="F59" s="73">
        <v>37</v>
      </c>
      <c r="G59" s="195">
        <f t="shared" si="2"/>
        <v>3737</v>
      </c>
      <c r="H59" s="173">
        <v>42471</v>
      </c>
      <c r="I59" s="159" t="s">
        <v>381</v>
      </c>
      <c r="K59" s="71"/>
      <c r="L59" s="71"/>
      <c r="M59" s="71"/>
      <c r="N59" s="199"/>
    </row>
    <row r="60" spans="1:14" ht="15.75" x14ac:dyDescent="0.25">
      <c r="A60" s="299" t="s">
        <v>667</v>
      </c>
      <c r="B60" s="168" t="s">
        <v>574</v>
      </c>
      <c r="C60" s="300">
        <v>42470</v>
      </c>
      <c r="D60" s="273">
        <f t="shared" si="3"/>
        <v>2812</v>
      </c>
      <c r="E60" s="280">
        <f>952.1+955.3</f>
        <v>1907.4</v>
      </c>
      <c r="F60" s="73">
        <v>28.8</v>
      </c>
      <c r="G60" s="195">
        <f>F60*E60-237</f>
        <v>54696.12</v>
      </c>
      <c r="H60" s="173">
        <v>42470</v>
      </c>
      <c r="I60" s="159" t="s">
        <v>381</v>
      </c>
      <c r="J60" s="167"/>
      <c r="K60" s="71"/>
      <c r="L60" s="71"/>
      <c r="M60" s="71"/>
      <c r="N60" s="199"/>
    </row>
    <row r="61" spans="1:14" ht="15.75" x14ac:dyDescent="0.25">
      <c r="A61" s="299" t="s">
        <v>691</v>
      </c>
      <c r="B61" s="168" t="s">
        <v>574</v>
      </c>
      <c r="C61" s="300">
        <v>42470</v>
      </c>
      <c r="D61" s="273">
        <f t="shared" si="3"/>
        <v>2813</v>
      </c>
      <c r="E61" s="280">
        <v>3843.71</v>
      </c>
      <c r="F61" s="73">
        <v>29.5</v>
      </c>
      <c r="G61" s="195">
        <f t="shared" si="2"/>
        <v>113389.44500000001</v>
      </c>
      <c r="H61" s="173">
        <v>42481</v>
      </c>
      <c r="I61" s="159" t="s">
        <v>381</v>
      </c>
      <c r="J61" s="167"/>
      <c r="K61" s="71"/>
      <c r="L61" s="71"/>
      <c r="M61" s="71"/>
      <c r="N61" s="199"/>
    </row>
    <row r="62" spans="1:14" ht="15.75" x14ac:dyDescent="0.25">
      <c r="A62" s="299" t="s">
        <v>382</v>
      </c>
      <c r="B62" s="168" t="s">
        <v>668</v>
      </c>
      <c r="C62" s="300">
        <v>42470</v>
      </c>
      <c r="D62" s="273">
        <f t="shared" si="3"/>
        <v>2814</v>
      </c>
      <c r="E62" s="280">
        <v>36.799999999999997</v>
      </c>
      <c r="F62" s="73">
        <v>27</v>
      </c>
      <c r="G62" s="195">
        <f t="shared" si="2"/>
        <v>993.59999999999991</v>
      </c>
      <c r="H62" s="173">
        <v>42470</v>
      </c>
      <c r="I62" s="159" t="s">
        <v>381</v>
      </c>
      <c r="J62" s="167"/>
      <c r="K62" s="71"/>
      <c r="L62" s="71"/>
      <c r="M62" s="71"/>
      <c r="N62" s="199"/>
    </row>
    <row r="63" spans="1:14" x14ac:dyDescent="0.25">
      <c r="A63" s="296" t="s">
        <v>411</v>
      </c>
      <c r="B63" s="170" t="s">
        <v>448</v>
      </c>
      <c r="C63" s="272">
        <v>42471</v>
      </c>
      <c r="D63" s="273">
        <f t="shared" si="3"/>
        <v>2815</v>
      </c>
      <c r="E63" s="280">
        <v>50.6</v>
      </c>
      <c r="F63" s="73">
        <v>54</v>
      </c>
      <c r="G63" s="195">
        <f t="shared" si="2"/>
        <v>2732.4</v>
      </c>
      <c r="H63" s="173">
        <v>42471</v>
      </c>
      <c r="I63" s="159" t="s">
        <v>381</v>
      </c>
      <c r="K63" s="71"/>
      <c r="L63" s="71"/>
      <c r="M63" s="71"/>
      <c r="N63" s="199"/>
    </row>
    <row r="64" spans="1:14" x14ac:dyDescent="0.25">
      <c r="A64" s="296" t="s">
        <v>386</v>
      </c>
      <c r="B64" s="170" t="s">
        <v>387</v>
      </c>
      <c r="C64" s="272">
        <v>42471</v>
      </c>
      <c r="D64" s="273">
        <f t="shared" si="3"/>
        <v>2816</v>
      </c>
      <c r="E64" s="280">
        <v>1229.0999999999999</v>
      </c>
      <c r="F64" s="73">
        <v>68</v>
      </c>
      <c r="G64" s="195">
        <f t="shared" si="2"/>
        <v>83578.799999999988</v>
      </c>
      <c r="H64" s="173">
        <v>42471</v>
      </c>
      <c r="I64" s="159" t="s">
        <v>381</v>
      </c>
      <c r="K64" s="71"/>
      <c r="L64" s="71"/>
      <c r="M64" s="71"/>
      <c r="N64" s="199"/>
    </row>
    <row r="65" spans="1:14" x14ac:dyDescent="0.25">
      <c r="A65" s="296" t="s">
        <v>609</v>
      </c>
      <c r="B65" s="170" t="s">
        <v>669</v>
      </c>
      <c r="C65" s="272">
        <v>42472</v>
      </c>
      <c r="D65" s="273">
        <f t="shared" si="3"/>
        <v>2817</v>
      </c>
      <c r="E65" s="280">
        <v>5623.75</v>
      </c>
      <c r="F65" s="73">
        <v>1</v>
      </c>
      <c r="G65" s="195">
        <f t="shared" si="2"/>
        <v>5623.75</v>
      </c>
      <c r="H65" s="173">
        <v>42472</v>
      </c>
      <c r="I65" s="159" t="s">
        <v>381</v>
      </c>
      <c r="K65" s="71"/>
      <c r="L65" s="71"/>
      <c r="M65" s="71"/>
      <c r="N65" s="199"/>
    </row>
    <row r="66" spans="1:14" x14ac:dyDescent="0.25">
      <c r="A66" s="296" t="s">
        <v>386</v>
      </c>
      <c r="B66" s="168" t="s">
        <v>435</v>
      </c>
      <c r="C66" s="272">
        <v>42472</v>
      </c>
      <c r="D66" s="273">
        <f t="shared" si="3"/>
        <v>2818</v>
      </c>
      <c r="E66" s="280">
        <v>375</v>
      </c>
      <c r="F66" s="73">
        <v>68</v>
      </c>
      <c r="G66" s="195">
        <f t="shared" si="2"/>
        <v>25500</v>
      </c>
      <c r="H66" s="173">
        <v>42472</v>
      </c>
      <c r="I66" s="159" t="s">
        <v>381</v>
      </c>
      <c r="J66" s="167"/>
      <c r="K66" s="71"/>
      <c r="L66" s="71"/>
      <c r="M66" s="71"/>
      <c r="N66" s="199"/>
    </row>
    <row r="67" spans="1:14" x14ac:dyDescent="0.25">
      <c r="A67" s="296" t="s">
        <v>670</v>
      </c>
      <c r="B67" s="168" t="s">
        <v>671</v>
      </c>
      <c r="C67" s="272">
        <v>42472</v>
      </c>
      <c r="D67" s="273">
        <f t="shared" si="3"/>
        <v>2819</v>
      </c>
      <c r="E67" s="280">
        <v>109.6</v>
      </c>
      <c r="F67" s="73">
        <v>77</v>
      </c>
      <c r="G67" s="195">
        <f t="shared" si="2"/>
        <v>8439.1999999999989</v>
      </c>
      <c r="H67" s="173">
        <v>42472</v>
      </c>
      <c r="I67" s="159" t="s">
        <v>381</v>
      </c>
      <c r="J67" s="167" t="s">
        <v>673</v>
      </c>
      <c r="K67" s="71"/>
      <c r="L67" s="71"/>
      <c r="M67" s="71"/>
      <c r="N67" s="199"/>
    </row>
    <row r="68" spans="1:14" x14ac:dyDescent="0.25">
      <c r="A68" s="296" t="s">
        <v>382</v>
      </c>
      <c r="B68" s="168" t="s">
        <v>472</v>
      </c>
      <c r="C68" s="272">
        <v>42472</v>
      </c>
      <c r="D68" s="273">
        <f t="shared" si="3"/>
        <v>2820</v>
      </c>
      <c r="E68" s="280">
        <v>122.5</v>
      </c>
      <c r="F68" s="73">
        <v>45</v>
      </c>
      <c r="G68" s="195">
        <f>F68*E68+57*27</f>
        <v>7051.5</v>
      </c>
      <c r="H68" s="173">
        <v>42476</v>
      </c>
      <c r="I68" s="159" t="s">
        <v>381</v>
      </c>
      <c r="J68" s="167"/>
      <c r="K68" s="71"/>
      <c r="L68" s="71"/>
      <c r="M68" s="71"/>
      <c r="N68" s="199"/>
    </row>
    <row r="69" spans="1:14" x14ac:dyDescent="0.25">
      <c r="A69" s="296" t="s">
        <v>672</v>
      </c>
      <c r="B69" s="168" t="s">
        <v>396</v>
      </c>
      <c r="C69" s="272">
        <v>42472</v>
      </c>
      <c r="D69" s="273">
        <f t="shared" si="3"/>
        <v>2821</v>
      </c>
      <c r="E69" s="280">
        <v>27.8</v>
      </c>
      <c r="F69" s="73">
        <v>45</v>
      </c>
      <c r="G69" s="195">
        <f t="shared" si="2"/>
        <v>1251</v>
      </c>
      <c r="H69" s="173">
        <v>42472</v>
      </c>
      <c r="I69" s="159" t="s">
        <v>381</v>
      </c>
      <c r="J69" s="167" t="s">
        <v>674</v>
      </c>
      <c r="K69" s="71"/>
      <c r="L69" s="71"/>
      <c r="M69" s="71"/>
      <c r="N69" s="199"/>
    </row>
    <row r="70" spans="1:14" x14ac:dyDescent="0.25">
      <c r="A70" s="296" t="s">
        <v>384</v>
      </c>
      <c r="B70" s="168" t="s">
        <v>385</v>
      </c>
      <c r="C70" s="272">
        <v>42473</v>
      </c>
      <c r="D70" s="273">
        <f t="shared" si="3"/>
        <v>2822</v>
      </c>
      <c r="E70" s="280">
        <v>500</v>
      </c>
      <c r="F70" s="73">
        <v>33</v>
      </c>
      <c r="G70" s="195">
        <f t="shared" si="2"/>
        <v>16500</v>
      </c>
      <c r="H70" s="173">
        <v>42473</v>
      </c>
      <c r="I70" s="159" t="s">
        <v>381</v>
      </c>
      <c r="K70" s="71"/>
      <c r="L70" s="71"/>
      <c r="M70" s="71"/>
      <c r="N70" s="199"/>
    </row>
    <row r="71" spans="1:14" x14ac:dyDescent="0.25">
      <c r="A71" s="296" t="s">
        <v>399</v>
      </c>
      <c r="B71" s="168" t="s">
        <v>677</v>
      </c>
      <c r="C71" s="272">
        <v>42473</v>
      </c>
      <c r="D71" s="273">
        <f t="shared" si="3"/>
        <v>2823</v>
      </c>
      <c r="E71" s="280">
        <v>300.8</v>
      </c>
      <c r="F71" s="73">
        <v>35</v>
      </c>
      <c r="G71" s="195">
        <f t="shared" si="2"/>
        <v>10528</v>
      </c>
      <c r="H71" s="278">
        <v>42473</v>
      </c>
      <c r="I71" s="159" t="s">
        <v>381</v>
      </c>
      <c r="J71" s="167"/>
      <c r="K71" s="71"/>
      <c r="L71" s="71"/>
      <c r="M71" s="71"/>
      <c r="N71" s="199"/>
    </row>
    <row r="72" spans="1:14" ht="17.25" customHeight="1" x14ac:dyDescent="0.25">
      <c r="A72" s="296" t="s">
        <v>675</v>
      </c>
      <c r="B72" s="301" t="s">
        <v>513</v>
      </c>
      <c r="C72" s="272">
        <v>42473</v>
      </c>
      <c r="D72" s="273">
        <f t="shared" si="3"/>
        <v>2824</v>
      </c>
      <c r="E72" s="302">
        <v>54.8</v>
      </c>
      <c r="F72" s="303">
        <v>40</v>
      </c>
      <c r="G72" s="195">
        <f t="shared" si="2"/>
        <v>2192</v>
      </c>
      <c r="H72" s="304">
        <v>42473</v>
      </c>
      <c r="I72" s="305" t="s">
        <v>381</v>
      </c>
      <c r="J72" s="306"/>
      <c r="K72" s="307"/>
      <c r="L72" s="308"/>
      <c r="M72" s="308"/>
      <c r="N72" s="308"/>
    </row>
    <row r="73" spans="1:14" x14ac:dyDescent="0.25">
      <c r="A73" s="296" t="s">
        <v>568</v>
      </c>
      <c r="B73" s="168" t="s">
        <v>448</v>
      </c>
      <c r="C73" s="272">
        <v>42473</v>
      </c>
      <c r="D73" s="273">
        <f t="shared" si="3"/>
        <v>2825</v>
      </c>
      <c r="E73" s="280">
        <v>77.2</v>
      </c>
      <c r="F73" s="73">
        <v>75</v>
      </c>
      <c r="G73" s="195">
        <f t="shared" si="2"/>
        <v>5790</v>
      </c>
      <c r="H73" s="278">
        <v>42473</v>
      </c>
      <c r="I73" s="167" t="s">
        <v>381</v>
      </c>
      <c r="K73" s="309"/>
      <c r="L73" s="309"/>
      <c r="M73" s="309"/>
      <c r="N73" s="309"/>
    </row>
    <row r="74" spans="1:14" x14ac:dyDescent="0.25">
      <c r="A74" s="296" t="s">
        <v>434</v>
      </c>
      <c r="B74" s="168" t="s">
        <v>435</v>
      </c>
      <c r="C74" s="272">
        <v>42473</v>
      </c>
      <c r="D74" s="273">
        <f t="shared" ref="D74:D137" si="4">D73+1</f>
        <v>2826</v>
      </c>
      <c r="E74" s="280">
        <v>912.4</v>
      </c>
      <c r="F74" s="73">
        <v>68</v>
      </c>
      <c r="G74" s="195">
        <f t="shared" si="2"/>
        <v>62043.199999999997</v>
      </c>
      <c r="H74" s="278">
        <v>42473</v>
      </c>
      <c r="I74" s="167" t="s">
        <v>381</v>
      </c>
      <c r="K74" s="309"/>
      <c r="L74" s="309"/>
      <c r="M74" s="309"/>
      <c r="N74" s="309"/>
    </row>
    <row r="75" spans="1:14" x14ac:dyDescent="0.25">
      <c r="A75" s="296" t="s">
        <v>395</v>
      </c>
      <c r="B75" s="310" t="s">
        <v>478</v>
      </c>
      <c r="C75" s="272">
        <v>42473</v>
      </c>
      <c r="D75" s="273">
        <f t="shared" si="4"/>
        <v>2827</v>
      </c>
      <c r="E75" s="280">
        <v>18420</v>
      </c>
      <c r="F75" s="73">
        <v>1</v>
      </c>
      <c r="G75" s="195">
        <f t="shared" si="2"/>
        <v>18420</v>
      </c>
      <c r="H75" s="278">
        <v>42474</v>
      </c>
      <c r="I75" s="167" t="s">
        <v>381</v>
      </c>
      <c r="J75" s="71" t="s">
        <v>679</v>
      </c>
      <c r="K75" s="71"/>
      <c r="L75" s="71"/>
      <c r="M75" s="71"/>
      <c r="N75" s="199"/>
    </row>
    <row r="76" spans="1:14" x14ac:dyDescent="0.25">
      <c r="A76" s="296" t="s">
        <v>660</v>
      </c>
      <c r="B76" s="310" t="s">
        <v>690</v>
      </c>
      <c r="C76" s="272">
        <v>42473</v>
      </c>
      <c r="D76" s="273">
        <f t="shared" si="4"/>
        <v>2828</v>
      </c>
      <c r="E76" s="280">
        <v>196.8</v>
      </c>
      <c r="F76" s="73">
        <v>90</v>
      </c>
      <c r="G76" s="195">
        <f t="shared" si="2"/>
        <v>17712</v>
      </c>
      <c r="H76" s="278">
        <v>42481</v>
      </c>
      <c r="I76" s="167" t="s">
        <v>381</v>
      </c>
      <c r="K76" s="71"/>
      <c r="L76" s="71"/>
      <c r="M76" s="71"/>
      <c r="N76" s="199"/>
    </row>
    <row r="77" spans="1:14" x14ac:dyDescent="0.25">
      <c r="A77" s="296"/>
      <c r="B77" s="168"/>
      <c r="C77" s="272"/>
      <c r="D77" s="273">
        <f t="shared" si="4"/>
        <v>2829</v>
      </c>
      <c r="E77" s="280"/>
      <c r="F77" s="73"/>
      <c r="G77" s="195">
        <f t="shared" si="2"/>
        <v>0</v>
      </c>
      <c r="H77" s="278"/>
      <c r="K77" s="71"/>
      <c r="L77" s="71"/>
      <c r="M77" s="71"/>
      <c r="N77" s="199"/>
    </row>
    <row r="78" spans="1:14" x14ac:dyDescent="0.25">
      <c r="A78" s="296" t="s">
        <v>395</v>
      </c>
      <c r="B78" s="168" t="s">
        <v>565</v>
      </c>
      <c r="C78" s="272">
        <v>42474</v>
      </c>
      <c r="D78" s="273">
        <f t="shared" si="4"/>
        <v>2830</v>
      </c>
      <c r="E78" s="280">
        <v>22704</v>
      </c>
      <c r="F78" s="73">
        <v>1</v>
      </c>
      <c r="G78" s="195">
        <f t="shared" si="2"/>
        <v>22704</v>
      </c>
      <c r="H78" s="278">
        <v>42474</v>
      </c>
      <c r="I78" s="167" t="s">
        <v>381</v>
      </c>
      <c r="J78" s="71" t="s">
        <v>678</v>
      </c>
      <c r="K78" s="71"/>
      <c r="L78" s="71"/>
      <c r="M78" s="71"/>
      <c r="N78" s="199"/>
    </row>
    <row r="79" spans="1:14" x14ac:dyDescent="0.25">
      <c r="A79" s="297" t="s">
        <v>551</v>
      </c>
      <c r="B79" s="168" t="s">
        <v>425</v>
      </c>
      <c r="C79" s="298">
        <v>42474</v>
      </c>
      <c r="D79" s="273">
        <f t="shared" si="4"/>
        <v>2831</v>
      </c>
      <c r="E79" s="280">
        <v>3035</v>
      </c>
      <c r="F79" s="73">
        <v>1</v>
      </c>
      <c r="G79" s="195">
        <f t="shared" si="2"/>
        <v>3035</v>
      </c>
      <c r="H79" s="278">
        <v>42474</v>
      </c>
      <c r="I79" s="167" t="s">
        <v>381</v>
      </c>
      <c r="J79" s="167"/>
      <c r="K79" s="71"/>
      <c r="L79" s="71"/>
      <c r="M79" s="71"/>
      <c r="N79" s="199"/>
    </row>
    <row r="80" spans="1:14" x14ac:dyDescent="0.25">
      <c r="A80" s="296" t="s">
        <v>386</v>
      </c>
      <c r="B80" s="168" t="s">
        <v>435</v>
      </c>
      <c r="C80" s="272">
        <v>42474</v>
      </c>
      <c r="D80" s="273">
        <f t="shared" si="4"/>
        <v>2832</v>
      </c>
      <c r="E80" s="280">
        <v>722.8</v>
      </c>
      <c r="F80" s="73">
        <v>68</v>
      </c>
      <c r="G80" s="195">
        <f t="shared" si="2"/>
        <v>49150.399999999994</v>
      </c>
      <c r="H80" s="278">
        <v>42475</v>
      </c>
      <c r="I80" s="167" t="s">
        <v>381</v>
      </c>
      <c r="J80" s="167"/>
      <c r="K80" s="71"/>
      <c r="L80" s="71"/>
      <c r="M80" s="71"/>
      <c r="N80" s="199"/>
    </row>
    <row r="81" spans="1:14" x14ac:dyDescent="0.25">
      <c r="A81" s="296" t="s">
        <v>390</v>
      </c>
      <c r="B81" s="168" t="s">
        <v>472</v>
      </c>
      <c r="C81" s="272">
        <v>42475</v>
      </c>
      <c r="D81" s="273">
        <f t="shared" si="4"/>
        <v>2833</v>
      </c>
      <c r="E81" s="280">
        <v>93.1</v>
      </c>
      <c r="F81" s="73">
        <v>42</v>
      </c>
      <c r="G81" s="195">
        <f t="shared" si="2"/>
        <v>3910.2</v>
      </c>
      <c r="H81" s="278">
        <v>42478</v>
      </c>
      <c r="I81" s="167" t="s">
        <v>381</v>
      </c>
      <c r="J81" s="167"/>
      <c r="K81" s="71"/>
      <c r="L81" s="71"/>
      <c r="M81" s="71"/>
      <c r="N81" s="199"/>
    </row>
    <row r="82" spans="1:14" x14ac:dyDescent="0.25">
      <c r="A82" s="296" t="s">
        <v>681</v>
      </c>
      <c r="B82" s="168" t="s">
        <v>665</v>
      </c>
      <c r="C82" s="272">
        <v>42475</v>
      </c>
      <c r="D82" s="273">
        <f t="shared" si="4"/>
        <v>2834</v>
      </c>
      <c r="E82" s="280">
        <v>14</v>
      </c>
      <c r="F82" s="73">
        <v>41</v>
      </c>
      <c r="G82" s="195">
        <f t="shared" si="2"/>
        <v>574</v>
      </c>
      <c r="H82" s="278">
        <v>42475</v>
      </c>
      <c r="I82" s="167" t="s">
        <v>381</v>
      </c>
      <c r="J82" s="167"/>
      <c r="K82" s="71"/>
      <c r="L82" s="71"/>
      <c r="M82" s="71"/>
      <c r="N82" s="199"/>
    </row>
    <row r="83" spans="1:14" x14ac:dyDescent="0.25">
      <c r="A83" s="297" t="s">
        <v>386</v>
      </c>
      <c r="B83" s="168" t="s">
        <v>435</v>
      </c>
      <c r="C83" s="298">
        <v>42475</v>
      </c>
      <c r="D83" s="273">
        <f t="shared" si="4"/>
        <v>2835</v>
      </c>
      <c r="E83" s="280">
        <v>690.3</v>
      </c>
      <c r="F83" s="73">
        <v>68</v>
      </c>
      <c r="G83" s="195">
        <f t="shared" si="2"/>
        <v>46940.399999999994</v>
      </c>
      <c r="H83" s="278">
        <v>42480</v>
      </c>
      <c r="I83" s="167" t="s">
        <v>381</v>
      </c>
      <c r="J83" s="167"/>
      <c r="K83" s="71"/>
      <c r="L83" s="71"/>
      <c r="M83" s="71"/>
      <c r="N83" s="199"/>
    </row>
    <row r="84" spans="1:14" x14ac:dyDescent="0.25">
      <c r="A84" s="296"/>
      <c r="B84" s="168"/>
      <c r="C84" s="272"/>
      <c r="D84" s="273">
        <f t="shared" si="4"/>
        <v>2836</v>
      </c>
      <c r="E84" s="280"/>
      <c r="F84" s="73"/>
      <c r="G84" s="195">
        <f t="shared" si="2"/>
        <v>0</v>
      </c>
      <c r="H84" s="278"/>
      <c r="J84" s="167"/>
      <c r="K84" s="71"/>
      <c r="L84" s="71"/>
      <c r="M84" s="71"/>
      <c r="N84" s="199"/>
    </row>
    <row r="85" spans="1:14" x14ac:dyDescent="0.25">
      <c r="A85" s="296" t="s">
        <v>415</v>
      </c>
      <c r="B85" s="170" t="s">
        <v>435</v>
      </c>
      <c r="C85" s="272">
        <v>42476</v>
      </c>
      <c r="D85" s="273">
        <f t="shared" si="4"/>
        <v>2837</v>
      </c>
      <c r="E85" s="280">
        <v>2240</v>
      </c>
      <c r="F85" s="73">
        <v>68</v>
      </c>
      <c r="G85" s="195">
        <f t="shared" si="2"/>
        <v>152320</v>
      </c>
      <c r="H85" s="278">
        <v>42486</v>
      </c>
      <c r="I85" s="167" t="s">
        <v>381</v>
      </c>
      <c r="J85" s="167" t="s">
        <v>692</v>
      </c>
      <c r="K85" s="71"/>
      <c r="L85" s="71"/>
      <c r="M85" s="71"/>
      <c r="N85" s="199"/>
    </row>
    <row r="86" spans="1:14" x14ac:dyDescent="0.25">
      <c r="A86" s="296" t="s">
        <v>382</v>
      </c>
      <c r="B86" s="170" t="s">
        <v>391</v>
      </c>
      <c r="C86" s="272">
        <v>42476</v>
      </c>
      <c r="D86" s="273">
        <f t="shared" si="4"/>
        <v>2838</v>
      </c>
      <c r="E86" s="280">
        <v>39.6</v>
      </c>
      <c r="F86" s="73">
        <v>65</v>
      </c>
      <c r="G86" s="195">
        <f>F86*E86+52*45+115.2*25</f>
        <v>7794</v>
      </c>
      <c r="H86" s="278">
        <v>42476</v>
      </c>
      <c r="I86" s="167" t="s">
        <v>381</v>
      </c>
      <c r="J86" s="167"/>
      <c r="K86" s="71"/>
      <c r="L86" s="71"/>
      <c r="M86" s="71"/>
      <c r="N86" s="199"/>
    </row>
    <row r="87" spans="1:14" x14ac:dyDescent="0.25">
      <c r="A87" s="296" t="s">
        <v>395</v>
      </c>
      <c r="B87" s="168" t="s">
        <v>559</v>
      </c>
      <c r="C87" s="272">
        <v>42476</v>
      </c>
      <c r="D87" s="273">
        <f t="shared" si="4"/>
        <v>2839</v>
      </c>
      <c r="E87" s="280">
        <v>28022</v>
      </c>
      <c r="F87" s="73">
        <v>1</v>
      </c>
      <c r="G87" s="195">
        <f t="shared" si="2"/>
        <v>28022</v>
      </c>
      <c r="H87" s="278">
        <v>42479</v>
      </c>
      <c r="I87" s="167" t="s">
        <v>381</v>
      </c>
      <c r="K87" s="71"/>
      <c r="L87" s="71"/>
      <c r="M87" s="71"/>
      <c r="N87" s="199"/>
    </row>
    <row r="88" spans="1:14" x14ac:dyDescent="0.25">
      <c r="A88" s="296" t="s">
        <v>682</v>
      </c>
      <c r="B88" s="168" t="s">
        <v>640</v>
      </c>
      <c r="C88" s="272">
        <v>42476</v>
      </c>
      <c r="D88" s="273">
        <f t="shared" si="4"/>
        <v>2840</v>
      </c>
      <c r="E88" s="280">
        <v>44.6</v>
      </c>
      <c r="F88" s="73">
        <v>60</v>
      </c>
      <c r="G88" s="195">
        <f t="shared" si="2"/>
        <v>2676</v>
      </c>
      <c r="H88" s="278">
        <v>42476</v>
      </c>
      <c r="I88" s="167" t="s">
        <v>381</v>
      </c>
      <c r="K88" s="71"/>
      <c r="L88" s="71"/>
      <c r="M88" s="71"/>
      <c r="N88" s="199"/>
    </row>
    <row r="89" spans="1:14" x14ac:dyDescent="0.25">
      <c r="A89" s="296" t="s">
        <v>382</v>
      </c>
      <c r="B89" s="168" t="s">
        <v>472</v>
      </c>
      <c r="C89" s="272">
        <v>42476</v>
      </c>
      <c r="D89" s="273">
        <f t="shared" si="4"/>
        <v>2841</v>
      </c>
      <c r="E89" s="280">
        <v>28.09</v>
      </c>
      <c r="F89" s="73">
        <v>45</v>
      </c>
      <c r="G89" s="195">
        <f t="shared" si="2"/>
        <v>1264.05</v>
      </c>
      <c r="H89" s="278">
        <v>42479</v>
      </c>
      <c r="I89" s="167" t="s">
        <v>381</v>
      </c>
      <c r="K89" s="71"/>
      <c r="L89" s="71"/>
      <c r="M89" s="71"/>
      <c r="N89" s="199"/>
    </row>
    <row r="90" spans="1:14" x14ac:dyDescent="0.25">
      <c r="A90" s="296" t="s">
        <v>683</v>
      </c>
      <c r="B90" s="168" t="s">
        <v>684</v>
      </c>
      <c r="C90" s="272">
        <v>42478</v>
      </c>
      <c r="D90" s="273">
        <f t="shared" si="4"/>
        <v>2842</v>
      </c>
      <c r="E90" s="280">
        <v>25.2</v>
      </c>
      <c r="F90" s="73">
        <v>50</v>
      </c>
      <c r="G90" s="195">
        <f t="shared" si="2"/>
        <v>1260</v>
      </c>
      <c r="H90" s="278">
        <v>42478</v>
      </c>
      <c r="I90" s="167" t="s">
        <v>381</v>
      </c>
      <c r="K90" s="71"/>
      <c r="L90" s="71"/>
      <c r="M90" s="71"/>
      <c r="N90" s="199"/>
    </row>
    <row r="91" spans="1:14" x14ac:dyDescent="0.25">
      <c r="A91" s="296" t="s">
        <v>424</v>
      </c>
      <c r="B91" s="168" t="s">
        <v>547</v>
      </c>
      <c r="C91" s="272">
        <v>42478</v>
      </c>
      <c r="D91" s="273">
        <f t="shared" si="4"/>
        <v>2843</v>
      </c>
      <c r="E91" s="280">
        <v>2370</v>
      </c>
      <c r="F91" s="73">
        <v>1</v>
      </c>
      <c r="G91" s="195">
        <f t="shared" si="2"/>
        <v>2370</v>
      </c>
      <c r="H91" s="278">
        <v>42478</v>
      </c>
      <c r="I91" s="167" t="s">
        <v>381</v>
      </c>
      <c r="K91" s="71"/>
      <c r="L91" s="71"/>
      <c r="M91" s="71"/>
      <c r="N91" s="199"/>
    </row>
    <row r="92" spans="1:14" x14ac:dyDescent="0.25">
      <c r="A92" s="296" t="s">
        <v>386</v>
      </c>
      <c r="B92" s="168" t="s">
        <v>435</v>
      </c>
      <c r="C92" s="272">
        <v>42478</v>
      </c>
      <c r="D92" s="273">
        <f t="shared" si="4"/>
        <v>2844</v>
      </c>
      <c r="E92" s="280">
        <v>694.7</v>
      </c>
      <c r="F92" s="73">
        <v>68</v>
      </c>
      <c r="G92" s="195">
        <f t="shared" si="2"/>
        <v>47239.600000000006</v>
      </c>
      <c r="H92" s="278">
        <v>42478</v>
      </c>
      <c r="I92" s="167" t="s">
        <v>381</v>
      </c>
      <c r="K92" s="71"/>
      <c r="L92" s="71"/>
      <c r="M92" s="71"/>
      <c r="N92" s="199"/>
    </row>
    <row r="93" spans="1:14" x14ac:dyDescent="0.25">
      <c r="A93" s="296"/>
      <c r="B93" s="168"/>
      <c r="C93" s="272"/>
      <c r="D93" s="273">
        <f t="shared" si="4"/>
        <v>2845</v>
      </c>
      <c r="E93" s="280"/>
      <c r="F93" s="73"/>
      <c r="G93" s="195">
        <f t="shared" si="2"/>
        <v>0</v>
      </c>
      <c r="H93" s="278"/>
      <c r="K93" s="71"/>
      <c r="L93" s="71"/>
      <c r="M93" s="71"/>
      <c r="N93" s="199"/>
    </row>
    <row r="94" spans="1:14" x14ac:dyDescent="0.25">
      <c r="A94" s="296" t="s">
        <v>552</v>
      </c>
      <c r="B94" s="168" t="s">
        <v>435</v>
      </c>
      <c r="C94" s="272">
        <v>42478</v>
      </c>
      <c r="D94" s="273">
        <f t="shared" si="4"/>
        <v>2846</v>
      </c>
      <c r="E94" s="280">
        <v>187.9</v>
      </c>
      <c r="F94" s="73">
        <v>70</v>
      </c>
      <c r="G94" s="195">
        <f t="shared" si="2"/>
        <v>13153</v>
      </c>
      <c r="H94" s="278">
        <v>42478</v>
      </c>
      <c r="I94" s="167" t="s">
        <v>381</v>
      </c>
      <c r="K94" s="71"/>
      <c r="L94" s="71"/>
      <c r="M94" s="71"/>
      <c r="N94" s="199"/>
    </row>
    <row r="95" spans="1:14" x14ac:dyDescent="0.25">
      <c r="A95" s="296"/>
      <c r="B95" s="168"/>
      <c r="C95" s="272"/>
      <c r="D95" s="273">
        <f t="shared" si="4"/>
        <v>2847</v>
      </c>
      <c r="E95" s="280"/>
      <c r="F95" s="73"/>
      <c r="G95" s="195">
        <f t="shared" ref="G95:G197" si="5">F95*E95</f>
        <v>0</v>
      </c>
      <c r="H95" s="278"/>
      <c r="K95" s="71"/>
      <c r="L95" s="71"/>
      <c r="M95" s="71"/>
      <c r="N95" s="199"/>
    </row>
    <row r="96" spans="1:14" x14ac:dyDescent="0.25">
      <c r="A96" s="296" t="s">
        <v>382</v>
      </c>
      <c r="B96" s="168" t="s">
        <v>472</v>
      </c>
      <c r="C96" s="272">
        <v>42479</v>
      </c>
      <c r="D96" s="273">
        <f t="shared" si="4"/>
        <v>2848</v>
      </c>
      <c r="E96" s="280">
        <v>64.599999999999994</v>
      </c>
      <c r="F96" s="73">
        <v>25</v>
      </c>
      <c r="G96" s="195">
        <f t="shared" si="5"/>
        <v>1614.9999999999998</v>
      </c>
      <c r="H96" s="278">
        <v>42479</v>
      </c>
      <c r="I96" s="167" t="s">
        <v>381</v>
      </c>
      <c r="K96" s="71"/>
      <c r="L96" s="71"/>
      <c r="M96" s="71"/>
      <c r="N96" s="199"/>
    </row>
    <row r="97" spans="1:14" x14ac:dyDescent="0.25">
      <c r="A97" s="296"/>
      <c r="B97" s="168"/>
      <c r="C97" s="272"/>
      <c r="D97" s="273">
        <f t="shared" si="4"/>
        <v>2849</v>
      </c>
      <c r="E97" s="280"/>
      <c r="F97" s="73"/>
      <c r="G97" s="195">
        <f t="shared" si="5"/>
        <v>0</v>
      </c>
      <c r="H97" s="278"/>
      <c r="K97" s="71"/>
      <c r="L97" s="71"/>
      <c r="M97" s="71"/>
      <c r="N97" s="199"/>
    </row>
    <row r="98" spans="1:14" x14ac:dyDescent="0.25">
      <c r="A98" s="296" t="s">
        <v>386</v>
      </c>
      <c r="B98" s="168" t="s">
        <v>435</v>
      </c>
      <c r="C98" s="272">
        <v>42479</v>
      </c>
      <c r="D98" s="273">
        <f t="shared" si="4"/>
        <v>2850</v>
      </c>
      <c r="E98" s="280">
        <v>1507.2</v>
      </c>
      <c r="F98" s="73">
        <v>68</v>
      </c>
      <c r="G98" s="195">
        <f t="shared" si="5"/>
        <v>102489.60000000001</v>
      </c>
      <c r="H98" s="278">
        <v>42479</v>
      </c>
      <c r="I98" s="167" t="s">
        <v>381</v>
      </c>
      <c r="K98" s="71"/>
      <c r="L98" s="71"/>
      <c r="M98" s="71"/>
      <c r="N98" s="199"/>
    </row>
    <row r="99" spans="1:14" x14ac:dyDescent="0.25">
      <c r="A99" s="296" t="s">
        <v>395</v>
      </c>
      <c r="B99" s="168" t="s">
        <v>559</v>
      </c>
      <c r="C99" s="272">
        <v>42479</v>
      </c>
      <c r="D99" s="273">
        <f t="shared" si="4"/>
        <v>2851</v>
      </c>
      <c r="E99" s="280">
        <v>23746.2</v>
      </c>
      <c r="F99" s="73">
        <v>1</v>
      </c>
      <c r="G99" s="195">
        <f t="shared" si="5"/>
        <v>23746.2</v>
      </c>
      <c r="H99" s="278">
        <v>42481</v>
      </c>
      <c r="I99" s="167" t="s">
        <v>381</v>
      </c>
      <c r="K99" s="71"/>
      <c r="L99" s="71"/>
      <c r="M99" s="71"/>
      <c r="N99" s="199"/>
    </row>
    <row r="100" spans="1:14" x14ac:dyDescent="0.25">
      <c r="A100" s="296"/>
      <c r="B100" s="168"/>
      <c r="C100" s="272"/>
      <c r="D100" s="273">
        <f t="shared" si="4"/>
        <v>2852</v>
      </c>
      <c r="E100" s="280"/>
      <c r="F100" s="73"/>
      <c r="G100" s="195">
        <f t="shared" si="5"/>
        <v>0</v>
      </c>
      <c r="H100" s="278"/>
      <c r="K100" s="71"/>
      <c r="L100" s="71"/>
      <c r="M100" s="71"/>
      <c r="N100" s="199"/>
    </row>
    <row r="101" spans="1:14" x14ac:dyDescent="0.25">
      <c r="A101" s="296" t="s">
        <v>529</v>
      </c>
      <c r="B101" s="168" t="s">
        <v>685</v>
      </c>
      <c r="C101" s="272">
        <v>42480</v>
      </c>
      <c r="D101" s="273">
        <f t="shared" si="4"/>
        <v>2853</v>
      </c>
      <c r="E101" s="280">
        <v>5.4</v>
      </c>
      <c r="F101" s="73">
        <v>21</v>
      </c>
      <c r="G101" s="195">
        <f t="shared" si="5"/>
        <v>113.4</v>
      </c>
      <c r="H101" s="278">
        <v>42480</v>
      </c>
      <c r="I101" s="167" t="s">
        <v>381</v>
      </c>
      <c r="J101" s="71" t="s">
        <v>686</v>
      </c>
      <c r="K101" s="71"/>
      <c r="L101" s="71"/>
      <c r="M101" s="71"/>
      <c r="N101" s="199"/>
    </row>
    <row r="102" spans="1:14" x14ac:dyDescent="0.25">
      <c r="A102" s="296" t="s">
        <v>386</v>
      </c>
      <c r="B102" s="168" t="s">
        <v>435</v>
      </c>
      <c r="C102" s="272">
        <v>42480</v>
      </c>
      <c r="D102" s="273">
        <f t="shared" si="4"/>
        <v>2854</v>
      </c>
      <c r="E102" s="280">
        <v>652.20000000000005</v>
      </c>
      <c r="F102" s="73">
        <v>68</v>
      </c>
      <c r="G102" s="195">
        <f t="shared" si="5"/>
        <v>44349.600000000006</v>
      </c>
      <c r="H102" s="278">
        <v>42480</v>
      </c>
      <c r="I102" s="167" t="s">
        <v>381</v>
      </c>
      <c r="K102" s="71"/>
      <c r="L102" s="71"/>
      <c r="M102" s="71"/>
      <c r="N102" s="199"/>
    </row>
    <row r="103" spans="1:14" x14ac:dyDescent="0.25">
      <c r="A103" s="296"/>
      <c r="B103" s="168"/>
      <c r="C103" s="272"/>
      <c r="D103" s="273">
        <f t="shared" si="4"/>
        <v>2855</v>
      </c>
      <c r="E103" s="280"/>
      <c r="F103" s="73"/>
      <c r="G103" s="195">
        <f t="shared" si="5"/>
        <v>0</v>
      </c>
      <c r="H103" s="278"/>
      <c r="K103" s="71"/>
      <c r="L103" s="71"/>
      <c r="M103" s="71"/>
      <c r="N103" s="199"/>
    </row>
    <row r="104" spans="1:14" x14ac:dyDescent="0.25">
      <c r="A104" s="296"/>
      <c r="B104" s="168"/>
      <c r="C104" s="272"/>
      <c r="D104" s="273">
        <f t="shared" si="4"/>
        <v>2856</v>
      </c>
      <c r="E104" s="280"/>
      <c r="F104" s="73"/>
      <c r="G104" s="195">
        <f t="shared" si="5"/>
        <v>0</v>
      </c>
      <c r="H104" s="278"/>
      <c r="K104" s="71"/>
      <c r="L104" s="71"/>
      <c r="M104" s="71"/>
      <c r="N104" s="199"/>
    </row>
    <row r="105" spans="1:14" x14ac:dyDescent="0.25">
      <c r="A105" s="296" t="s">
        <v>450</v>
      </c>
      <c r="B105" s="168" t="s">
        <v>559</v>
      </c>
      <c r="C105" s="272">
        <v>42483</v>
      </c>
      <c r="D105" s="273">
        <f t="shared" si="4"/>
        <v>2857</v>
      </c>
      <c r="E105" s="280">
        <v>28966.5</v>
      </c>
      <c r="F105" s="73">
        <v>1</v>
      </c>
      <c r="G105" s="195">
        <f t="shared" si="5"/>
        <v>28966.5</v>
      </c>
      <c r="H105" s="278">
        <v>42483</v>
      </c>
      <c r="I105" s="167" t="s">
        <v>381</v>
      </c>
      <c r="K105" s="71"/>
      <c r="L105" s="71"/>
      <c r="M105" s="71"/>
      <c r="N105" s="199"/>
    </row>
    <row r="106" spans="1:14" x14ac:dyDescent="0.25">
      <c r="A106" s="296" t="s">
        <v>386</v>
      </c>
      <c r="B106" s="168" t="s">
        <v>387</v>
      </c>
      <c r="C106" s="272">
        <v>42480</v>
      </c>
      <c r="D106" s="273">
        <f t="shared" si="4"/>
        <v>2858</v>
      </c>
      <c r="E106" s="280">
        <v>898.2</v>
      </c>
      <c r="F106" s="73">
        <v>68</v>
      </c>
      <c r="G106" s="195">
        <f t="shared" si="5"/>
        <v>61077.600000000006</v>
      </c>
      <c r="H106" s="278">
        <v>42485</v>
      </c>
      <c r="I106" s="167" t="s">
        <v>381</v>
      </c>
      <c r="K106" s="71"/>
      <c r="L106" s="71"/>
      <c r="M106" s="71"/>
      <c r="N106" s="199"/>
    </row>
    <row r="107" spans="1:14" x14ac:dyDescent="0.25">
      <c r="A107" s="296" t="s">
        <v>399</v>
      </c>
      <c r="B107" s="168" t="s">
        <v>689</v>
      </c>
      <c r="C107" s="272">
        <v>42480</v>
      </c>
      <c r="D107" s="273">
        <f t="shared" si="4"/>
        <v>2859</v>
      </c>
      <c r="E107" s="280">
        <v>369.4</v>
      </c>
      <c r="F107" s="73">
        <v>35</v>
      </c>
      <c r="G107" s="195">
        <f t="shared" si="5"/>
        <v>12929</v>
      </c>
      <c r="H107" s="278">
        <v>42481</v>
      </c>
      <c r="I107" s="167" t="s">
        <v>381</v>
      </c>
      <c r="K107" s="71"/>
      <c r="L107" s="71"/>
      <c r="M107" s="71"/>
      <c r="N107" s="199"/>
    </row>
    <row r="108" spans="1:14" x14ac:dyDescent="0.25">
      <c r="A108" s="296" t="s">
        <v>395</v>
      </c>
      <c r="B108" s="168" t="s">
        <v>450</v>
      </c>
      <c r="C108" s="272">
        <v>42481</v>
      </c>
      <c r="D108" s="273">
        <f t="shared" si="4"/>
        <v>2860</v>
      </c>
      <c r="E108" s="280">
        <v>12829</v>
      </c>
      <c r="F108" s="73">
        <v>1</v>
      </c>
      <c r="G108" s="195">
        <f t="shared" si="5"/>
        <v>12829</v>
      </c>
      <c r="H108" s="278">
        <v>42481</v>
      </c>
      <c r="I108" s="167" t="s">
        <v>381</v>
      </c>
      <c r="J108" s="71" t="s">
        <v>688</v>
      </c>
      <c r="K108" s="71"/>
      <c r="L108" s="71"/>
      <c r="M108" s="71"/>
      <c r="N108" s="199"/>
    </row>
    <row r="109" spans="1:14" x14ac:dyDescent="0.25">
      <c r="A109" s="297" t="s">
        <v>379</v>
      </c>
      <c r="B109" s="170" t="s">
        <v>676</v>
      </c>
      <c r="C109" s="298">
        <v>42482</v>
      </c>
      <c r="D109" s="273">
        <f t="shared" si="4"/>
        <v>2861</v>
      </c>
      <c r="E109" s="280">
        <v>151.19999999999999</v>
      </c>
      <c r="F109" s="73">
        <v>44</v>
      </c>
      <c r="G109" s="195">
        <f t="shared" si="5"/>
        <v>6652.7999999999993</v>
      </c>
      <c r="H109" s="278">
        <v>42489</v>
      </c>
      <c r="I109" s="167" t="s">
        <v>381</v>
      </c>
      <c r="K109" s="71"/>
      <c r="L109" s="71"/>
      <c r="M109" s="71"/>
      <c r="N109" s="199"/>
    </row>
    <row r="110" spans="1:14" x14ac:dyDescent="0.25">
      <c r="A110" s="297" t="s">
        <v>384</v>
      </c>
      <c r="B110" s="170" t="s">
        <v>385</v>
      </c>
      <c r="C110" s="298">
        <v>42482</v>
      </c>
      <c r="D110" s="273">
        <f t="shared" si="4"/>
        <v>2862</v>
      </c>
      <c r="E110" s="280">
        <v>200</v>
      </c>
      <c r="F110" s="73">
        <v>33</v>
      </c>
      <c r="G110" s="195">
        <f t="shared" si="5"/>
        <v>6600</v>
      </c>
      <c r="H110" s="278">
        <v>42482</v>
      </c>
      <c r="I110" s="167" t="s">
        <v>381</v>
      </c>
      <c r="K110" s="71"/>
      <c r="L110" s="71"/>
      <c r="M110" s="71"/>
      <c r="N110" s="199"/>
    </row>
    <row r="111" spans="1:14" x14ac:dyDescent="0.25">
      <c r="A111" s="297" t="s">
        <v>386</v>
      </c>
      <c r="B111" s="170" t="s">
        <v>435</v>
      </c>
      <c r="C111" s="298">
        <v>42482</v>
      </c>
      <c r="D111" s="273">
        <f t="shared" si="4"/>
        <v>2863</v>
      </c>
      <c r="E111" s="280">
        <v>968.3</v>
      </c>
      <c r="F111" s="73">
        <v>68</v>
      </c>
      <c r="G111" s="195">
        <f t="shared" si="5"/>
        <v>65844.399999999994</v>
      </c>
      <c r="H111" s="278">
        <v>42482</v>
      </c>
      <c r="I111" s="167" t="s">
        <v>381</v>
      </c>
      <c r="K111" s="71"/>
      <c r="L111" s="71"/>
      <c r="M111" s="71"/>
      <c r="N111" s="199"/>
    </row>
    <row r="112" spans="1:14" x14ac:dyDescent="0.25">
      <c r="A112" s="297" t="s">
        <v>382</v>
      </c>
      <c r="B112" s="170" t="s">
        <v>472</v>
      </c>
      <c r="C112" s="298">
        <v>42483</v>
      </c>
      <c r="D112" s="273">
        <f t="shared" si="4"/>
        <v>2864</v>
      </c>
      <c r="E112" s="280">
        <v>126.2</v>
      </c>
      <c r="F112" s="73">
        <v>45</v>
      </c>
      <c r="G112" s="195">
        <f>F112*E112+55.6*27+60.8*25</f>
        <v>8700.2000000000007</v>
      </c>
      <c r="H112" s="278">
        <v>42483</v>
      </c>
      <c r="I112" s="167" t="s">
        <v>381</v>
      </c>
      <c r="K112" s="71"/>
      <c r="L112" s="71"/>
      <c r="M112" s="71"/>
      <c r="N112" s="199"/>
    </row>
    <row r="113" spans="1:14" x14ac:dyDescent="0.25">
      <c r="A113" s="297" t="s">
        <v>379</v>
      </c>
      <c r="B113" s="170" t="s">
        <v>577</v>
      </c>
      <c r="C113" s="298">
        <v>42483</v>
      </c>
      <c r="D113" s="273">
        <f t="shared" si="4"/>
        <v>2865</v>
      </c>
      <c r="E113" s="280">
        <v>144.28</v>
      </c>
      <c r="F113" s="73">
        <v>44</v>
      </c>
      <c r="G113" s="195">
        <f t="shared" si="5"/>
        <v>6348.32</v>
      </c>
      <c r="H113" s="278">
        <v>42489</v>
      </c>
      <c r="I113" s="167" t="s">
        <v>381</v>
      </c>
      <c r="K113" s="71"/>
      <c r="L113" s="71"/>
      <c r="M113" s="71"/>
      <c r="N113" s="199"/>
    </row>
    <row r="114" spans="1:14" x14ac:dyDescent="0.25">
      <c r="A114" s="297" t="s">
        <v>379</v>
      </c>
      <c r="B114" s="170" t="s">
        <v>694</v>
      </c>
      <c r="C114" s="298">
        <v>42480</v>
      </c>
      <c r="D114" s="273">
        <f t="shared" si="4"/>
        <v>2866</v>
      </c>
      <c r="E114" s="280">
        <f>218.76+95.3</f>
        <v>314.06</v>
      </c>
      <c r="F114" s="73">
        <v>40</v>
      </c>
      <c r="G114" s="195">
        <f t="shared" si="5"/>
        <v>12562.4</v>
      </c>
      <c r="H114" s="278">
        <v>42489</v>
      </c>
      <c r="I114" s="167" t="s">
        <v>381</v>
      </c>
      <c r="K114" s="71"/>
      <c r="L114" s="71"/>
      <c r="M114" s="71"/>
      <c r="N114" s="199"/>
    </row>
    <row r="115" spans="1:14" x14ac:dyDescent="0.25">
      <c r="A115" s="296" t="s">
        <v>382</v>
      </c>
      <c r="B115" s="168" t="s">
        <v>461</v>
      </c>
      <c r="C115" s="272">
        <v>42482</v>
      </c>
      <c r="D115" s="273">
        <f t="shared" si="4"/>
        <v>2867</v>
      </c>
      <c r="E115" s="280">
        <v>80</v>
      </c>
      <c r="F115" s="73">
        <v>65</v>
      </c>
      <c r="G115" s="195">
        <f t="shared" si="5"/>
        <v>5200</v>
      </c>
      <c r="H115" s="278">
        <v>42483</v>
      </c>
      <c r="I115" s="167" t="s">
        <v>381</v>
      </c>
      <c r="K115" s="71"/>
      <c r="L115" s="71"/>
      <c r="M115" s="71"/>
      <c r="N115" s="199"/>
    </row>
    <row r="116" spans="1:14" x14ac:dyDescent="0.25">
      <c r="A116" s="296" t="s">
        <v>568</v>
      </c>
      <c r="B116" s="168" t="s">
        <v>448</v>
      </c>
      <c r="C116" s="272">
        <v>42483</v>
      </c>
      <c r="D116" s="273">
        <f t="shared" si="4"/>
        <v>2868</v>
      </c>
      <c r="E116" s="280">
        <v>44.8</v>
      </c>
      <c r="F116" s="73">
        <v>75</v>
      </c>
      <c r="G116" s="195">
        <f t="shared" si="5"/>
        <v>3360</v>
      </c>
      <c r="H116" s="278">
        <v>42483</v>
      </c>
      <c r="I116" s="167" t="s">
        <v>381</v>
      </c>
      <c r="K116" s="71"/>
      <c r="L116" s="71"/>
      <c r="M116" s="71"/>
      <c r="N116" s="199"/>
    </row>
    <row r="117" spans="1:14" x14ac:dyDescent="0.25">
      <c r="A117" s="296" t="s">
        <v>386</v>
      </c>
      <c r="B117" s="168" t="s">
        <v>435</v>
      </c>
      <c r="C117" s="272">
        <v>42483</v>
      </c>
      <c r="D117" s="273">
        <f t="shared" si="4"/>
        <v>2869</v>
      </c>
      <c r="E117" s="280">
        <v>750.2</v>
      </c>
      <c r="F117" s="73">
        <v>68</v>
      </c>
      <c r="G117" s="195">
        <f t="shared" si="5"/>
        <v>51013.600000000006</v>
      </c>
      <c r="H117" s="278">
        <v>42483</v>
      </c>
      <c r="I117" s="167" t="s">
        <v>381</v>
      </c>
      <c r="K117" s="71"/>
      <c r="L117" s="71"/>
      <c r="M117" s="71"/>
      <c r="N117" s="199"/>
    </row>
    <row r="118" spans="1:14" x14ac:dyDescent="0.25">
      <c r="A118" s="296" t="s">
        <v>382</v>
      </c>
      <c r="B118" s="168" t="s">
        <v>472</v>
      </c>
      <c r="C118" s="272">
        <v>42484</v>
      </c>
      <c r="D118" s="273">
        <f t="shared" si="4"/>
        <v>2870</v>
      </c>
      <c r="E118" s="280">
        <v>62.6</v>
      </c>
      <c r="F118" s="73">
        <v>25</v>
      </c>
      <c r="G118" s="195">
        <f>F118*E118+104*45</f>
        <v>6245</v>
      </c>
      <c r="H118" s="278">
        <v>42484</v>
      </c>
      <c r="I118" s="167" t="s">
        <v>381</v>
      </c>
      <c r="K118" s="71"/>
      <c r="L118" s="71"/>
      <c r="M118" s="71"/>
      <c r="N118" s="199"/>
    </row>
    <row r="119" spans="1:14" x14ac:dyDescent="0.25">
      <c r="A119" s="296" t="s">
        <v>379</v>
      </c>
      <c r="B119" s="168" t="s">
        <v>676</v>
      </c>
      <c r="C119" s="272">
        <v>42485</v>
      </c>
      <c r="D119" s="273">
        <f t="shared" si="4"/>
        <v>2871</v>
      </c>
      <c r="E119" s="280">
        <v>170.3</v>
      </c>
      <c r="F119" s="73">
        <v>44</v>
      </c>
      <c r="G119" s="195">
        <f t="shared" si="5"/>
        <v>7493.2000000000007</v>
      </c>
      <c r="H119" s="278">
        <v>42489</v>
      </c>
      <c r="I119" s="167" t="s">
        <v>381</v>
      </c>
      <c r="K119" s="71"/>
      <c r="L119" s="71"/>
      <c r="M119" s="71"/>
      <c r="N119" s="199"/>
    </row>
    <row r="120" spans="1:14" x14ac:dyDescent="0.25">
      <c r="A120" s="296" t="s">
        <v>386</v>
      </c>
      <c r="B120" s="168" t="s">
        <v>435</v>
      </c>
      <c r="C120" s="272">
        <v>42485</v>
      </c>
      <c r="D120" s="273">
        <f t="shared" si="4"/>
        <v>2872</v>
      </c>
      <c r="E120" s="280">
        <v>1240.9000000000001</v>
      </c>
      <c r="F120" s="73">
        <v>68</v>
      </c>
      <c r="G120" s="195">
        <f t="shared" si="5"/>
        <v>84381.200000000012</v>
      </c>
      <c r="H120" s="278">
        <v>42485</v>
      </c>
      <c r="I120" s="167" t="s">
        <v>381</v>
      </c>
      <c r="K120" s="71"/>
      <c r="L120" s="71"/>
      <c r="M120" s="71"/>
      <c r="N120" s="199"/>
    </row>
    <row r="121" spans="1:14" x14ac:dyDescent="0.25">
      <c r="A121" s="296" t="s">
        <v>395</v>
      </c>
      <c r="B121" s="168" t="s">
        <v>653</v>
      </c>
      <c r="C121" s="272">
        <v>42485</v>
      </c>
      <c r="D121" s="273">
        <f t="shared" si="4"/>
        <v>2873</v>
      </c>
      <c r="E121" s="280">
        <v>27.16</v>
      </c>
      <c r="F121" s="73">
        <v>38</v>
      </c>
      <c r="G121" s="195">
        <f t="shared" si="5"/>
        <v>1032.08</v>
      </c>
      <c r="H121" s="278">
        <v>42486</v>
      </c>
      <c r="I121" s="167" t="s">
        <v>381</v>
      </c>
      <c r="K121" s="71"/>
      <c r="L121" s="71"/>
      <c r="M121" s="71"/>
      <c r="N121" s="199"/>
    </row>
    <row r="122" spans="1:14" x14ac:dyDescent="0.25">
      <c r="A122" s="296" t="s">
        <v>395</v>
      </c>
      <c r="B122" s="168" t="s">
        <v>478</v>
      </c>
      <c r="C122" s="272">
        <v>42485</v>
      </c>
      <c r="D122" s="273">
        <f t="shared" si="4"/>
        <v>2874</v>
      </c>
      <c r="E122" s="280">
        <v>18116</v>
      </c>
      <c r="F122" s="73">
        <v>1</v>
      </c>
      <c r="G122" s="195">
        <f t="shared" si="5"/>
        <v>18116</v>
      </c>
      <c r="H122" s="278">
        <v>42487</v>
      </c>
      <c r="I122" s="167" t="s">
        <v>381</v>
      </c>
      <c r="J122" s="71" t="s">
        <v>693</v>
      </c>
      <c r="K122" s="71"/>
      <c r="L122" s="71"/>
      <c r="M122" s="71"/>
      <c r="N122" s="199"/>
    </row>
    <row r="123" spans="1:14" x14ac:dyDescent="0.25">
      <c r="A123" s="296" t="s">
        <v>379</v>
      </c>
      <c r="B123" s="168" t="s">
        <v>676</v>
      </c>
      <c r="C123" s="272">
        <v>42485</v>
      </c>
      <c r="D123" s="273">
        <f t="shared" si="4"/>
        <v>2875</v>
      </c>
      <c r="E123" s="280">
        <v>57.35</v>
      </c>
      <c r="F123" s="73">
        <v>46</v>
      </c>
      <c r="G123" s="195">
        <f t="shared" si="5"/>
        <v>2638.1</v>
      </c>
      <c r="H123" s="278">
        <v>42489</v>
      </c>
      <c r="I123" s="167" t="s">
        <v>381</v>
      </c>
      <c r="K123" s="71"/>
      <c r="L123" s="71"/>
      <c r="M123" s="71"/>
      <c r="N123" s="199"/>
    </row>
    <row r="124" spans="1:14" x14ac:dyDescent="0.25">
      <c r="A124" s="296" t="s">
        <v>379</v>
      </c>
      <c r="B124" s="168" t="s">
        <v>480</v>
      </c>
      <c r="C124" s="272">
        <v>42485</v>
      </c>
      <c r="D124" s="273">
        <f t="shared" si="4"/>
        <v>2876</v>
      </c>
      <c r="E124" s="280">
        <f>58.84+48.58</f>
        <v>107.42</v>
      </c>
      <c r="F124" s="73">
        <v>30</v>
      </c>
      <c r="G124" s="195">
        <f t="shared" si="5"/>
        <v>3222.6</v>
      </c>
      <c r="H124" s="278">
        <v>42489</v>
      </c>
      <c r="I124" s="167" t="s">
        <v>381</v>
      </c>
      <c r="K124" s="71"/>
      <c r="L124" s="71"/>
      <c r="M124" s="71"/>
      <c r="N124" s="199"/>
    </row>
    <row r="125" spans="1:14" x14ac:dyDescent="0.25">
      <c r="A125" s="296" t="s">
        <v>382</v>
      </c>
      <c r="B125" s="168" t="s">
        <v>472</v>
      </c>
      <c r="C125" s="272">
        <v>42486</v>
      </c>
      <c r="D125" s="273">
        <f t="shared" si="4"/>
        <v>2877</v>
      </c>
      <c r="E125" s="280">
        <v>122.7</v>
      </c>
      <c r="F125" s="73">
        <v>45</v>
      </c>
      <c r="G125" s="195">
        <f t="shared" si="5"/>
        <v>5521.5</v>
      </c>
      <c r="H125" s="278">
        <v>42486</v>
      </c>
      <c r="I125" s="167" t="s">
        <v>381</v>
      </c>
      <c r="K125" s="71"/>
      <c r="L125" s="71"/>
      <c r="M125" s="71"/>
      <c r="N125" s="199"/>
    </row>
    <row r="126" spans="1:14" x14ac:dyDescent="0.25">
      <c r="A126" s="296" t="s">
        <v>386</v>
      </c>
      <c r="B126" s="168" t="s">
        <v>435</v>
      </c>
      <c r="C126" s="272">
        <v>42486</v>
      </c>
      <c r="D126" s="273">
        <f t="shared" si="4"/>
        <v>2878</v>
      </c>
      <c r="E126" s="280">
        <v>1002.3</v>
      </c>
      <c r="F126" s="73">
        <v>68</v>
      </c>
      <c r="G126" s="195">
        <f t="shared" si="5"/>
        <v>68156.399999999994</v>
      </c>
      <c r="H126" s="278">
        <v>42486</v>
      </c>
      <c r="I126" s="167" t="s">
        <v>381</v>
      </c>
      <c r="K126" s="71"/>
      <c r="L126" s="71"/>
      <c r="M126" s="71"/>
      <c r="N126" s="199"/>
    </row>
    <row r="127" spans="1:14" x14ac:dyDescent="0.25">
      <c r="A127" s="296" t="s">
        <v>382</v>
      </c>
      <c r="B127" s="168" t="s">
        <v>472</v>
      </c>
      <c r="C127" s="272">
        <v>42486</v>
      </c>
      <c r="D127" s="273">
        <f t="shared" si="4"/>
        <v>2879</v>
      </c>
      <c r="E127" s="280">
        <v>107.6</v>
      </c>
      <c r="F127" s="73">
        <v>45</v>
      </c>
      <c r="G127" s="195">
        <f t="shared" si="5"/>
        <v>4842</v>
      </c>
      <c r="H127" s="278">
        <v>42488</v>
      </c>
      <c r="I127" s="167" t="s">
        <v>381</v>
      </c>
      <c r="K127" s="71"/>
      <c r="L127" s="71"/>
      <c r="M127" s="71"/>
      <c r="N127" s="199"/>
    </row>
    <row r="128" spans="1:14" x14ac:dyDescent="0.25">
      <c r="A128" s="296" t="s">
        <v>379</v>
      </c>
      <c r="B128" s="168" t="s">
        <v>394</v>
      </c>
      <c r="C128" s="272">
        <v>42486</v>
      </c>
      <c r="D128" s="273">
        <f t="shared" si="4"/>
        <v>2880</v>
      </c>
      <c r="E128" s="280">
        <v>436.86</v>
      </c>
      <c r="F128" s="73">
        <v>40</v>
      </c>
      <c r="G128" s="195">
        <f t="shared" si="5"/>
        <v>17474.400000000001</v>
      </c>
      <c r="H128" s="278">
        <v>42488</v>
      </c>
      <c r="I128" s="167" t="s">
        <v>381</v>
      </c>
      <c r="K128" s="71"/>
      <c r="L128" s="71"/>
      <c r="M128" s="71"/>
      <c r="N128" s="199"/>
    </row>
    <row r="129" spans="1:14" x14ac:dyDescent="0.25">
      <c r="A129" s="296" t="s">
        <v>395</v>
      </c>
      <c r="B129" s="168" t="s">
        <v>394</v>
      </c>
      <c r="C129" s="272">
        <v>42486</v>
      </c>
      <c r="D129" s="273">
        <f t="shared" si="4"/>
        <v>2881</v>
      </c>
      <c r="E129" s="280">
        <v>123.7</v>
      </c>
      <c r="F129" s="73">
        <v>40</v>
      </c>
      <c r="G129" s="195">
        <f t="shared" si="5"/>
        <v>4948</v>
      </c>
      <c r="H129" s="278">
        <v>42487</v>
      </c>
      <c r="I129" s="167" t="s">
        <v>381</v>
      </c>
      <c r="K129" s="71"/>
      <c r="L129" s="71"/>
      <c r="M129" s="71"/>
      <c r="N129" s="199"/>
    </row>
    <row r="130" spans="1:14" x14ac:dyDescent="0.25">
      <c r="A130" s="296" t="s">
        <v>403</v>
      </c>
      <c r="B130" s="168" t="s">
        <v>407</v>
      </c>
      <c r="C130" s="272">
        <v>42486</v>
      </c>
      <c r="D130" s="273">
        <f t="shared" si="4"/>
        <v>2882</v>
      </c>
      <c r="E130" s="280">
        <v>54.5</v>
      </c>
      <c r="F130" s="73">
        <v>33</v>
      </c>
      <c r="G130" s="195">
        <f t="shared" si="5"/>
        <v>1798.5</v>
      </c>
      <c r="H130" s="278">
        <v>42487</v>
      </c>
      <c r="I130" s="167" t="s">
        <v>381</v>
      </c>
      <c r="K130" s="71"/>
      <c r="L130" s="71"/>
      <c r="M130" s="71"/>
      <c r="N130" s="199"/>
    </row>
    <row r="131" spans="1:14" x14ac:dyDescent="0.25">
      <c r="A131" s="296"/>
      <c r="B131" s="168"/>
      <c r="C131" s="272"/>
      <c r="D131" s="273">
        <f t="shared" si="4"/>
        <v>2883</v>
      </c>
      <c r="E131" s="280"/>
      <c r="F131" s="73"/>
      <c r="G131" s="195">
        <f t="shared" si="5"/>
        <v>0</v>
      </c>
      <c r="H131" s="278"/>
      <c r="K131" s="71"/>
      <c r="L131" s="71"/>
      <c r="M131" s="71"/>
      <c r="N131" s="199"/>
    </row>
    <row r="132" spans="1:14" x14ac:dyDescent="0.25">
      <c r="A132" s="296" t="s">
        <v>384</v>
      </c>
      <c r="B132" s="168" t="s">
        <v>648</v>
      </c>
      <c r="C132" s="272">
        <v>42487</v>
      </c>
      <c r="D132" s="273">
        <f t="shared" si="4"/>
        <v>2884</v>
      </c>
      <c r="E132" s="280">
        <v>380.8</v>
      </c>
      <c r="F132" s="73">
        <v>35</v>
      </c>
      <c r="G132" s="195">
        <f t="shared" si="5"/>
        <v>13328</v>
      </c>
      <c r="H132" s="278">
        <v>42487</v>
      </c>
      <c r="I132" s="167" t="s">
        <v>381</v>
      </c>
      <c r="K132" s="71"/>
      <c r="L132" s="71"/>
      <c r="M132" s="71"/>
      <c r="N132" s="199"/>
    </row>
    <row r="133" spans="1:14" x14ac:dyDescent="0.25">
      <c r="A133" s="296" t="s">
        <v>541</v>
      </c>
      <c r="B133" s="168" t="s">
        <v>559</v>
      </c>
      <c r="C133" s="272">
        <v>42487</v>
      </c>
      <c r="D133" s="273">
        <f t="shared" si="4"/>
        <v>2885</v>
      </c>
      <c r="E133" s="280">
        <v>19339.2</v>
      </c>
      <c r="F133" s="73">
        <v>1</v>
      </c>
      <c r="G133" s="195">
        <f t="shared" si="5"/>
        <v>19339.2</v>
      </c>
      <c r="H133" s="278">
        <v>42487</v>
      </c>
      <c r="I133" s="167" t="s">
        <v>381</v>
      </c>
      <c r="K133" s="71"/>
      <c r="L133" s="71"/>
      <c r="M133" s="71"/>
      <c r="N133" s="199"/>
    </row>
    <row r="134" spans="1:14" x14ac:dyDescent="0.25">
      <c r="A134" s="296" t="s">
        <v>568</v>
      </c>
      <c r="B134" s="168" t="s">
        <v>448</v>
      </c>
      <c r="C134" s="272">
        <v>42487</v>
      </c>
      <c r="D134" s="273">
        <f t="shared" si="4"/>
        <v>2886</v>
      </c>
      <c r="E134" s="280">
        <v>97</v>
      </c>
      <c r="F134" s="73">
        <v>55</v>
      </c>
      <c r="G134" s="195">
        <f t="shared" si="5"/>
        <v>5335</v>
      </c>
      <c r="H134" s="278">
        <v>42487</v>
      </c>
      <c r="I134" s="167" t="s">
        <v>381</v>
      </c>
      <c r="K134" s="71"/>
      <c r="L134" s="71"/>
      <c r="M134" s="71"/>
      <c r="N134" s="199"/>
    </row>
    <row r="135" spans="1:14" x14ac:dyDescent="0.25">
      <c r="A135" s="296" t="s">
        <v>434</v>
      </c>
      <c r="B135" s="168" t="s">
        <v>435</v>
      </c>
      <c r="C135" s="272">
        <v>42487</v>
      </c>
      <c r="D135" s="273">
        <f t="shared" si="4"/>
        <v>2887</v>
      </c>
      <c r="E135" s="280">
        <v>909.9</v>
      </c>
      <c r="F135" s="73">
        <v>68</v>
      </c>
      <c r="G135" s="195">
        <f t="shared" si="5"/>
        <v>61873.2</v>
      </c>
      <c r="H135" s="278">
        <v>42487</v>
      </c>
      <c r="I135" s="167" t="s">
        <v>381</v>
      </c>
      <c r="K135" s="71"/>
      <c r="L135" s="71"/>
      <c r="M135" s="71"/>
      <c r="N135" s="199"/>
    </row>
    <row r="136" spans="1:14" x14ac:dyDescent="0.25">
      <c r="A136" s="296" t="s">
        <v>424</v>
      </c>
      <c r="B136" s="168" t="s">
        <v>525</v>
      </c>
      <c r="C136" s="272">
        <v>42488</v>
      </c>
      <c r="D136" s="273">
        <f t="shared" si="4"/>
        <v>2888</v>
      </c>
      <c r="E136" s="280">
        <v>2294</v>
      </c>
      <c r="F136" s="73">
        <v>1</v>
      </c>
      <c r="G136" s="195">
        <f t="shared" si="5"/>
        <v>2294</v>
      </c>
      <c r="H136" s="278">
        <v>42488</v>
      </c>
      <c r="I136" s="167" t="s">
        <v>381</v>
      </c>
      <c r="K136" s="71"/>
      <c r="L136" s="71"/>
      <c r="M136" s="71"/>
      <c r="N136" s="199"/>
    </row>
    <row r="137" spans="1:14" x14ac:dyDescent="0.25">
      <c r="A137" s="296" t="s">
        <v>386</v>
      </c>
      <c r="B137" s="168" t="s">
        <v>435</v>
      </c>
      <c r="C137" s="272">
        <v>42488</v>
      </c>
      <c r="D137" s="273">
        <f t="shared" si="4"/>
        <v>2889</v>
      </c>
      <c r="E137" s="280">
        <v>997.3</v>
      </c>
      <c r="F137" s="73">
        <v>68</v>
      </c>
      <c r="G137" s="195">
        <f t="shared" si="5"/>
        <v>67816.399999999994</v>
      </c>
      <c r="H137" s="278">
        <v>42488</v>
      </c>
      <c r="I137" s="167" t="s">
        <v>381</v>
      </c>
      <c r="K137" s="71"/>
      <c r="L137" s="71"/>
      <c r="M137" s="71"/>
      <c r="N137" s="199"/>
    </row>
    <row r="138" spans="1:14" x14ac:dyDescent="0.25">
      <c r="A138" s="296"/>
      <c r="B138" s="168"/>
      <c r="C138" s="272"/>
      <c r="D138" s="273">
        <f t="shared" ref="D138:D196" si="6">D137+1</f>
        <v>2890</v>
      </c>
      <c r="E138" s="280"/>
      <c r="F138" s="73"/>
      <c r="G138" s="195">
        <f t="shared" si="5"/>
        <v>0</v>
      </c>
      <c r="H138" s="278"/>
      <c r="K138" s="71"/>
      <c r="L138" s="71"/>
      <c r="M138" s="71"/>
      <c r="N138" s="199"/>
    </row>
    <row r="139" spans="1:14" x14ac:dyDescent="0.25">
      <c r="A139" s="296" t="s">
        <v>386</v>
      </c>
      <c r="B139" s="168" t="s">
        <v>435</v>
      </c>
      <c r="C139" s="272">
        <v>42489</v>
      </c>
      <c r="D139" s="273">
        <f t="shared" si="6"/>
        <v>2891</v>
      </c>
      <c r="E139" s="280">
        <v>604.20000000000005</v>
      </c>
      <c r="F139" s="73">
        <v>68</v>
      </c>
      <c r="G139" s="195">
        <f t="shared" si="5"/>
        <v>41085.600000000006</v>
      </c>
      <c r="H139" s="278">
        <v>42489</v>
      </c>
      <c r="I139" s="167" t="s">
        <v>381</v>
      </c>
      <c r="K139" s="71"/>
      <c r="L139" s="71"/>
      <c r="M139" s="71"/>
      <c r="N139" s="199"/>
    </row>
    <row r="140" spans="1:14" x14ac:dyDescent="0.25">
      <c r="A140" s="296" t="s">
        <v>395</v>
      </c>
      <c r="B140" s="168" t="s">
        <v>565</v>
      </c>
      <c r="C140" s="272">
        <v>42489</v>
      </c>
      <c r="D140" s="273">
        <f t="shared" si="6"/>
        <v>2892</v>
      </c>
      <c r="E140" s="280">
        <v>9485</v>
      </c>
      <c r="F140" s="73">
        <v>1</v>
      </c>
      <c r="G140" s="195">
        <f t="shared" si="5"/>
        <v>9485</v>
      </c>
      <c r="H140" s="278">
        <v>42489</v>
      </c>
      <c r="I140" s="167" t="s">
        <v>381</v>
      </c>
      <c r="K140" s="71"/>
      <c r="L140" s="71"/>
      <c r="M140" s="71"/>
      <c r="N140" s="199"/>
    </row>
    <row r="141" spans="1:14" x14ac:dyDescent="0.25">
      <c r="A141" s="296" t="s">
        <v>427</v>
      </c>
      <c r="B141" s="168" t="s">
        <v>414</v>
      </c>
      <c r="C141" s="272">
        <v>42490</v>
      </c>
      <c r="D141" s="273">
        <f t="shared" si="6"/>
        <v>2893</v>
      </c>
      <c r="E141" s="280">
        <v>50.5</v>
      </c>
      <c r="F141" s="73">
        <v>19</v>
      </c>
      <c r="G141" s="195">
        <f t="shared" si="5"/>
        <v>959.5</v>
      </c>
      <c r="H141" s="278">
        <v>42490</v>
      </c>
      <c r="I141" s="167" t="s">
        <v>381</v>
      </c>
      <c r="K141" s="71"/>
      <c r="L141" s="71"/>
      <c r="M141" s="71"/>
      <c r="N141" s="199"/>
    </row>
    <row r="142" spans="1:14" x14ac:dyDescent="0.25">
      <c r="A142" s="296" t="s">
        <v>384</v>
      </c>
      <c r="B142" s="168" t="s">
        <v>385</v>
      </c>
      <c r="C142" s="272">
        <v>42490</v>
      </c>
      <c r="D142" s="273">
        <f t="shared" si="6"/>
        <v>2894</v>
      </c>
      <c r="E142" s="280">
        <v>500</v>
      </c>
      <c r="F142" s="73">
        <v>33</v>
      </c>
      <c r="G142" s="195">
        <f t="shared" si="5"/>
        <v>16500</v>
      </c>
      <c r="H142" s="278">
        <v>42490</v>
      </c>
      <c r="I142" s="167" t="s">
        <v>381</v>
      </c>
      <c r="K142" s="71"/>
      <c r="L142" s="71"/>
      <c r="M142" s="71"/>
      <c r="N142" s="199"/>
    </row>
    <row r="143" spans="1:14" x14ac:dyDescent="0.25">
      <c r="A143" s="296" t="s">
        <v>695</v>
      </c>
      <c r="B143" s="168" t="s">
        <v>696</v>
      </c>
      <c r="C143" s="272">
        <v>42490</v>
      </c>
      <c r="D143" s="273">
        <f t="shared" si="6"/>
        <v>2895</v>
      </c>
      <c r="E143" s="280">
        <v>10</v>
      </c>
      <c r="F143" s="73">
        <v>58</v>
      </c>
      <c r="G143" s="195">
        <f t="shared" si="5"/>
        <v>580</v>
      </c>
      <c r="H143" s="278">
        <v>42490</v>
      </c>
      <c r="I143" s="167" t="s">
        <v>381</v>
      </c>
      <c r="K143" s="71"/>
      <c r="L143" s="71"/>
      <c r="M143" s="71"/>
      <c r="N143" s="199"/>
    </row>
    <row r="144" spans="1:14" x14ac:dyDescent="0.25">
      <c r="A144" s="296" t="s">
        <v>386</v>
      </c>
      <c r="B144" s="168" t="s">
        <v>435</v>
      </c>
      <c r="C144" s="272">
        <v>42490</v>
      </c>
      <c r="D144" s="273">
        <f t="shared" si="6"/>
        <v>2896</v>
      </c>
      <c r="E144" s="280">
        <v>1140.5</v>
      </c>
      <c r="F144" s="73">
        <v>68</v>
      </c>
      <c r="G144" s="195">
        <f t="shared" si="5"/>
        <v>77554</v>
      </c>
      <c r="H144" s="278">
        <v>42490</v>
      </c>
      <c r="I144" s="167" t="s">
        <v>381</v>
      </c>
      <c r="J144" s="167"/>
      <c r="K144" s="71"/>
      <c r="L144" s="71"/>
      <c r="M144" s="71"/>
      <c r="N144" s="199"/>
    </row>
    <row r="145" spans="1:14" x14ac:dyDescent="0.25">
      <c r="A145" s="296"/>
      <c r="B145" s="168"/>
      <c r="C145" s="272"/>
      <c r="D145" s="273">
        <f t="shared" si="6"/>
        <v>2897</v>
      </c>
      <c r="E145" s="280"/>
      <c r="F145" s="73"/>
      <c r="G145" s="195">
        <f t="shared" si="5"/>
        <v>0</v>
      </c>
      <c r="H145" s="278"/>
      <c r="K145" s="71"/>
      <c r="L145" s="71"/>
      <c r="M145" s="71"/>
      <c r="N145" s="199"/>
    </row>
    <row r="146" spans="1:14" x14ac:dyDescent="0.25">
      <c r="A146" s="296"/>
      <c r="B146" s="168"/>
      <c r="C146" s="272"/>
      <c r="D146" s="273">
        <f t="shared" si="6"/>
        <v>2898</v>
      </c>
      <c r="E146" s="280"/>
      <c r="F146" s="73"/>
      <c r="G146" s="195">
        <f t="shared" si="5"/>
        <v>0</v>
      </c>
      <c r="H146" s="278"/>
      <c r="I146" s="209"/>
      <c r="K146" s="71"/>
      <c r="L146" s="71"/>
      <c r="M146" s="71"/>
      <c r="N146" s="199"/>
    </row>
    <row r="147" spans="1:14" x14ac:dyDescent="0.25">
      <c r="A147" s="296"/>
      <c r="B147" s="168"/>
      <c r="C147" s="272"/>
      <c r="D147" s="273">
        <f t="shared" si="6"/>
        <v>2899</v>
      </c>
      <c r="E147" s="280"/>
      <c r="F147" s="73"/>
      <c r="G147" s="195">
        <f t="shared" si="5"/>
        <v>0</v>
      </c>
      <c r="H147" s="278"/>
      <c r="K147" s="71"/>
      <c r="L147" s="71"/>
      <c r="M147" s="71"/>
      <c r="N147" s="199"/>
    </row>
    <row r="148" spans="1:14" x14ac:dyDescent="0.25">
      <c r="A148" s="296"/>
      <c r="B148" s="168"/>
      <c r="C148" s="272"/>
      <c r="D148" s="273">
        <f t="shared" si="6"/>
        <v>2900</v>
      </c>
      <c r="E148" s="280"/>
      <c r="F148" s="73"/>
      <c r="G148" s="195">
        <f t="shared" si="5"/>
        <v>0</v>
      </c>
      <c r="H148" s="278"/>
      <c r="K148" s="71"/>
      <c r="L148" s="71"/>
      <c r="M148" s="71"/>
      <c r="N148" s="199"/>
    </row>
    <row r="149" spans="1:14" x14ac:dyDescent="0.25">
      <c r="A149" s="296"/>
      <c r="B149" s="170"/>
      <c r="C149" s="272"/>
      <c r="D149" s="273">
        <f t="shared" si="6"/>
        <v>2901</v>
      </c>
      <c r="E149" s="280"/>
      <c r="F149" s="73"/>
      <c r="G149" s="195">
        <f t="shared" si="5"/>
        <v>0</v>
      </c>
      <c r="H149" s="278"/>
      <c r="J149" s="167"/>
      <c r="K149" s="71"/>
      <c r="L149" s="71"/>
      <c r="M149" s="71"/>
      <c r="N149" s="199"/>
    </row>
    <row r="150" spans="1:14" x14ac:dyDescent="0.25">
      <c r="A150" s="297"/>
      <c r="B150" s="168"/>
      <c r="C150" s="298"/>
      <c r="D150" s="273">
        <f t="shared" si="6"/>
        <v>2902</v>
      </c>
      <c r="E150" s="280"/>
      <c r="F150" s="73"/>
      <c r="G150" s="195">
        <f t="shared" si="5"/>
        <v>0</v>
      </c>
      <c r="H150" s="278"/>
      <c r="K150" s="71"/>
      <c r="L150" s="71"/>
      <c r="M150" s="71"/>
      <c r="N150" s="199"/>
    </row>
    <row r="151" spans="1:14" x14ac:dyDescent="0.25">
      <c r="A151" s="296"/>
      <c r="B151" s="168"/>
      <c r="C151" s="272"/>
      <c r="D151" s="273">
        <f t="shared" si="6"/>
        <v>2903</v>
      </c>
      <c r="E151" s="280"/>
      <c r="F151" s="73"/>
      <c r="G151" s="195">
        <f t="shared" si="5"/>
        <v>0</v>
      </c>
      <c r="H151" s="278"/>
      <c r="K151" s="71"/>
      <c r="L151" s="71"/>
      <c r="M151" s="71"/>
      <c r="N151" s="199"/>
    </row>
    <row r="152" spans="1:14" x14ac:dyDescent="0.25">
      <c r="A152" s="296"/>
      <c r="B152" s="168"/>
      <c r="C152" s="272"/>
      <c r="D152" s="273">
        <f t="shared" si="6"/>
        <v>2904</v>
      </c>
      <c r="E152" s="280"/>
      <c r="F152" s="73"/>
      <c r="G152" s="195">
        <f t="shared" si="5"/>
        <v>0</v>
      </c>
      <c r="H152" s="278"/>
      <c r="J152" s="167"/>
      <c r="K152" s="71"/>
      <c r="L152" s="71"/>
      <c r="M152" s="71"/>
      <c r="N152" s="199"/>
    </row>
    <row r="153" spans="1:14" x14ac:dyDescent="0.25">
      <c r="A153" s="296"/>
      <c r="B153" s="168"/>
      <c r="C153" s="272"/>
      <c r="D153" s="273">
        <f t="shared" si="6"/>
        <v>2905</v>
      </c>
      <c r="E153" s="280"/>
      <c r="F153" s="73"/>
      <c r="G153" s="195">
        <f t="shared" si="5"/>
        <v>0</v>
      </c>
      <c r="H153" s="278"/>
      <c r="J153" s="167"/>
      <c r="K153" s="71"/>
      <c r="L153" s="71"/>
      <c r="M153" s="71"/>
      <c r="N153" s="199"/>
    </row>
    <row r="154" spans="1:14" x14ac:dyDescent="0.25">
      <c r="A154" s="296"/>
      <c r="B154" s="168"/>
      <c r="C154" s="272"/>
      <c r="D154" s="273">
        <f t="shared" si="6"/>
        <v>2906</v>
      </c>
      <c r="E154" s="280"/>
      <c r="F154" s="73"/>
      <c r="G154" s="195">
        <f t="shared" si="5"/>
        <v>0</v>
      </c>
      <c r="H154" s="278"/>
      <c r="J154" s="167"/>
      <c r="K154" s="71"/>
      <c r="L154" s="71"/>
      <c r="M154" s="71"/>
      <c r="N154" s="199"/>
    </row>
    <row r="155" spans="1:14" x14ac:dyDescent="0.25">
      <c r="A155" s="296"/>
      <c r="B155" s="168"/>
      <c r="C155" s="272"/>
      <c r="D155" s="273">
        <f t="shared" si="6"/>
        <v>2907</v>
      </c>
      <c r="E155" s="280"/>
      <c r="F155" s="73"/>
      <c r="G155" s="195">
        <f t="shared" si="5"/>
        <v>0</v>
      </c>
      <c r="H155" s="278"/>
      <c r="K155" s="71"/>
      <c r="L155" s="71"/>
      <c r="M155" s="71"/>
      <c r="N155" s="199"/>
    </row>
    <row r="156" spans="1:14" x14ac:dyDescent="0.25">
      <c r="A156" s="296"/>
      <c r="B156" s="168"/>
      <c r="C156" s="272"/>
      <c r="D156" s="273">
        <f t="shared" si="6"/>
        <v>2908</v>
      </c>
      <c r="E156" s="280"/>
      <c r="F156" s="73"/>
      <c r="G156" s="195">
        <f t="shared" si="5"/>
        <v>0</v>
      </c>
      <c r="H156" s="278"/>
      <c r="K156" s="71"/>
      <c r="L156" s="71"/>
      <c r="M156" s="71"/>
      <c r="N156" s="199"/>
    </row>
    <row r="157" spans="1:14" x14ac:dyDescent="0.25">
      <c r="A157" s="296"/>
      <c r="B157" s="168"/>
      <c r="C157" s="272"/>
      <c r="D157" s="273">
        <f t="shared" si="6"/>
        <v>2909</v>
      </c>
      <c r="E157" s="280"/>
      <c r="F157" s="73"/>
      <c r="G157" s="195">
        <f t="shared" si="5"/>
        <v>0</v>
      </c>
      <c r="H157" s="278"/>
      <c r="K157" s="71"/>
      <c r="L157" s="71"/>
      <c r="M157" s="71"/>
      <c r="N157" s="199"/>
    </row>
    <row r="158" spans="1:14" x14ac:dyDescent="0.25">
      <c r="A158" s="296"/>
      <c r="B158" s="168"/>
      <c r="C158" s="272"/>
      <c r="D158" s="273">
        <f t="shared" si="6"/>
        <v>2910</v>
      </c>
      <c r="E158" s="280"/>
      <c r="F158" s="73"/>
      <c r="G158" s="195">
        <f t="shared" si="5"/>
        <v>0</v>
      </c>
      <c r="H158" s="278"/>
      <c r="K158" s="71"/>
      <c r="L158" s="71"/>
      <c r="M158" s="71"/>
      <c r="N158" s="199"/>
    </row>
    <row r="159" spans="1:14" x14ac:dyDescent="0.25">
      <c r="A159" s="296"/>
      <c r="B159" s="168"/>
      <c r="C159" s="272"/>
      <c r="D159" s="273">
        <f t="shared" si="6"/>
        <v>2911</v>
      </c>
      <c r="E159" s="280"/>
      <c r="F159" s="73"/>
      <c r="G159" s="195">
        <f t="shared" si="5"/>
        <v>0</v>
      </c>
      <c r="H159" s="278"/>
      <c r="K159" s="71"/>
      <c r="L159" s="71"/>
      <c r="M159" s="71"/>
      <c r="N159" s="199"/>
    </row>
    <row r="160" spans="1:14" x14ac:dyDescent="0.25">
      <c r="A160" s="297"/>
      <c r="B160" s="168"/>
      <c r="C160" s="298"/>
      <c r="D160" s="273">
        <f t="shared" si="6"/>
        <v>2912</v>
      </c>
      <c r="E160" s="280"/>
      <c r="F160" s="73"/>
      <c r="G160" s="195">
        <f t="shared" si="5"/>
        <v>0</v>
      </c>
      <c r="H160" s="278"/>
      <c r="K160" s="71"/>
      <c r="L160" s="71"/>
      <c r="M160" s="71"/>
      <c r="N160" s="199"/>
    </row>
    <row r="161" spans="1:14" x14ac:dyDescent="0.25">
      <c r="A161" s="297"/>
      <c r="B161" s="168"/>
      <c r="C161" s="298"/>
      <c r="D161" s="273">
        <f t="shared" si="6"/>
        <v>2913</v>
      </c>
      <c r="E161" s="280"/>
      <c r="F161" s="73"/>
      <c r="G161" s="195">
        <f t="shared" si="5"/>
        <v>0</v>
      </c>
      <c r="H161" s="278"/>
      <c r="K161" s="71"/>
      <c r="L161" s="71"/>
      <c r="M161" s="71"/>
      <c r="N161" s="199"/>
    </row>
    <row r="162" spans="1:14" x14ac:dyDescent="0.25">
      <c r="A162" s="296"/>
      <c r="B162" s="168"/>
      <c r="C162" s="272"/>
      <c r="D162" s="273">
        <f t="shared" si="6"/>
        <v>2914</v>
      </c>
      <c r="E162" s="280"/>
      <c r="F162" s="73"/>
      <c r="G162" s="195">
        <f t="shared" si="5"/>
        <v>0</v>
      </c>
      <c r="H162" s="278"/>
      <c r="K162" s="71"/>
      <c r="L162" s="71"/>
      <c r="M162" s="71"/>
      <c r="N162" s="199"/>
    </row>
    <row r="163" spans="1:14" x14ac:dyDescent="0.25">
      <c r="A163" s="296"/>
      <c r="B163" s="168"/>
      <c r="C163" s="272"/>
      <c r="D163" s="273">
        <f t="shared" si="6"/>
        <v>2915</v>
      </c>
      <c r="E163" s="280"/>
      <c r="F163" s="73"/>
      <c r="G163" s="195">
        <f t="shared" si="5"/>
        <v>0</v>
      </c>
      <c r="H163" s="278"/>
      <c r="K163" s="71"/>
      <c r="L163" s="71"/>
      <c r="M163" s="71"/>
      <c r="N163" s="199"/>
    </row>
    <row r="164" spans="1:14" x14ac:dyDescent="0.25">
      <c r="A164" s="296"/>
      <c r="B164" s="168"/>
      <c r="C164" s="272"/>
      <c r="D164" s="273">
        <f t="shared" si="6"/>
        <v>2916</v>
      </c>
      <c r="E164" s="280"/>
      <c r="F164" s="73"/>
      <c r="G164" s="195">
        <f t="shared" si="5"/>
        <v>0</v>
      </c>
      <c r="H164" s="278"/>
      <c r="K164" s="71"/>
      <c r="L164" s="71"/>
      <c r="M164" s="71"/>
      <c r="N164" s="199"/>
    </row>
    <row r="165" spans="1:14" x14ac:dyDescent="0.25">
      <c r="A165" s="296"/>
      <c r="B165" s="168"/>
      <c r="C165" s="272"/>
      <c r="D165" s="273">
        <f t="shared" si="6"/>
        <v>2917</v>
      </c>
      <c r="E165" s="280"/>
      <c r="F165" s="73"/>
      <c r="G165" s="195">
        <f t="shared" si="5"/>
        <v>0</v>
      </c>
      <c r="H165" s="278"/>
      <c r="K165" s="71"/>
      <c r="L165" s="71"/>
      <c r="M165" s="71"/>
      <c r="N165" s="199"/>
    </row>
    <row r="166" spans="1:14" x14ac:dyDescent="0.25">
      <c r="A166" s="296"/>
      <c r="B166" s="168"/>
      <c r="C166" s="272"/>
      <c r="D166" s="273">
        <f t="shared" si="6"/>
        <v>2918</v>
      </c>
      <c r="E166" s="280"/>
      <c r="F166" s="73"/>
      <c r="G166" s="195">
        <f t="shared" si="5"/>
        <v>0</v>
      </c>
      <c r="H166" s="278"/>
      <c r="K166" s="71"/>
      <c r="L166" s="71"/>
      <c r="M166" s="71"/>
      <c r="N166" s="199"/>
    </row>
    <row r="167" spans="1:14" x14ac:dyDescent="0.25">
      <c r="A167" s="296"/>
      <c r="B167" s="168"/>
      <c r="C167" s="272"/>
      <c r="D167" s="273">
        <f t="shared" si="6"/>
        <v>2919</v>
      </c>
      <c r="E167" s="280"/>
      <c r="F167" s="73"/>
      <c r="G167" s="195">
        <f t="shared" si="5"/>
        <v>0</v>
      </c>
      <c r="H167" s="278"/>
      <c r="K167" s="71"/>
      <c r="L167" s="71"/>
      <c r="M167" s="71"/>
      <c r="N167" s="199"/>
    </row>
    <row r="168" spans="1:14" x14ac:dyDescent="0.25">
      <c r="A168" s="296"/>
      <c r="B168" s="168"/>
      <c r="C168" s="272"/>
      <c r="D168" s="273">
        <f t="shared" si="6"/>
        <v>2920</v>
      </c>
      <c r="E168" s="280"/>
      <c r="F168" s="73"/>
      <c r="G168" s="195">
        <f t="shared" si="5"/>
        <v>0</v>
      </c>
      <c r="H168" s="278"/>
      <c r="K168" s="71"/>
      <c r="L168" s="71"/>
      <c r="M168" s="71"/>
      <c r="N168" s="199"/>
    </row>
    <row r="169" spans="1:14" x14ac:dyDescent="0.25">
      <c r="A169" s="296"/>
      <c r="B169" s="168"/>
      <c r="C169" s="272"/>
      <c r="D169" s="273">
        <f t="shared" si="6"/>
        <v>2921</v>
      </c>
      <c r="E169" s="280"/>
      <c r="F169" s="73"/>
      <c r="G169" s="195">
        <f t="shared" si="5"/>
        <v>0</v>
      </c>
      <c r="H169" s="278"/>
      <c r="K169" s="71"/>
      <c r="L169" s="71"/>
      <c r="M169" s="71"/>
      <c r="N169" s="199"/>
    </row>
    <row r="170" spans="1:14" x14ac:dyDescent="0.25">
      <c r="A170" s="296"/>
      <c r="B170" s="168"/>
      <c r="C170" s="272"/>
      <c r="D170" s="273">
        <f t="shared" si="6"/>
        <v>2922</v>
      </c>
      <c r="E170" s="280"/>
      <c r="F170" s="73"/>
      <c r="G170" s="195">
        <f t="shared" si="5"/>
        <v>0</v>
      </c>
      <c r="H170" s="278"/>
      <c r="K170" s="71"/>
      <c r="L170" s="71"/>
      <c r="M170" s="71"/>
      <c r="N170" s="199"/>
    </row>
    <row r="171" spans="1:14" x14ac:dyDescent="0.25">
      <c r="A171" s="296"/>
      <c r="B171" s="168"/>
      <c r="C171" s="272"/>
      <c r="D171" s="273">
        <f t="shared" si="6"/>
        <v>2923</v>
      </c>
      <c r="E171" s="280"/>
      <c r="F171" s="73"/>
      <c r="G171" s="195">
        <f t="shared" si="5"/>
        <v>0</v>
      </c>
      <c r="H171" s="278"/>
      <c r="K171" s="71"/>
      <c r="L171" s="71"/>
      <c r="M171" s="71"/>
      <c r="N171" s="199"/>
    </row>
    <row r="172" spans="1:14" x14ac:dyDescent="0.25">
      <c r="A172" s="296"/>
      <c r="B172" s="168"/>
      <c r="C172" s="272"/>
      <c r="D172" s="273">
        <f t="shared" si="6"/>
        <v>2924</v>
      </c>
      <c r="E172" s="280"/>
      <c r="F172" s="73"/>
      <c r="G172" s="195">
        <f t="shared" si="5"/>
        <v>0</v>
      </c>
      <c r="H172" s="278"/>
      <c r="K172" s="71"/>
      <c r="L172" s="71"/>
      <c r="M172" s="71"/>
      <c r="N172" s="199"/>
    </row>
    <row r="173" spans="1:14" x14ac:dyDescent="0.25">
      <c r="A173" s="296"/>
      <c r="B173" s="168"/>
      <c r="C173" s="272"/>
      <c r="D173" s="273">
        <f t="shared" si="6"/>
        <v>2925</v>
      </c>
      <c r="E173" s="280"/>
      <c r="F173" s="73"/>
      <c r="G173" s="195">
        <f t="shared" si="5"/>
        <v>0</v>
      </c>
      <c r="H173" s="278"/>
      <c r="K173" s="71"/>
      <c r="L173" s="71"/>
      <c r="M173" s="71"/>
      <c r="N173" s="199"/>
    </row>
    <row r="174" spans="1:14" x14ac:dyDescent="0.25">
      <c r="A174" s="296"/>
      <c r="B174" s="168"/>
      <c r="C174" s="272"/>
      <c r="D174" s="273">
        <f t="shared" si="6"/>
        <v>2926</v>
      </c>
      <c r="E174" s="280"/>
      <c r="F174" s="73"/>
      <c r="G174" s="195">
        <f t="shared" si="5"/>
        <v>0</v>
      </c>
      <c r="H174" s="278"/>
      <c r="K174" s="71"/>
      <c r="L174" s="71"/>
      <c r="M174" s="71"/>
      <c r="N174" s="199"/>
    </row>
    <row r="175" spans="1:14" x14ac:dyDescent="0.25">
      <c r="A175" s="296"/>
      <c r="B175" s="168"/>
      <c r="C175" s="272"/>
      <c r="D175" s="273">
        <f t="shared" si="6"/>
        <v>2927</v>
      </c>
      <c r="E175" s="280"/>
      <c r="F175" s="73"/>
      <c r="G175" s="195">
        <f t="shared" si="5"/>
        <v>0</v>
      </c>
      <c r="H175" s="278"/>
      <c r="K175" s="71"/>
      <c r="L175" s="71"/>
      <c r="M175" s="71"/>
      <c r="N175" s="199"/>
    </row>
    <row r="176" spans="1:14" x14ac:dyDescent="0.25">
      <c r="A176" s="296"/>
      <c r="B176" s="168"/>
      <c r="C176" s="272"/>
      <c r="D176" s="273">
        <f t="shared" si="6"/>
        <v>2928</v>
      </c>
      <c r="E176" s="280"/>
      <c r="F176" s="73"/>
      <c r="G176" s="195">
        <f t="shared" si="5"/>
        <v>0</v>
      </c>
      <c r="H176" s="278"/>
      <c r="K176" s="71"/>
      <c r="L176" s="71"/>
      <c r="M176" s="71"/>
      <c r="N176" s="199"/>
    </row>
    <row r="177" spans="1:14" x14ac:dyDescent="0.25">
      <c r="A177" s="296"/>
      <c r="B177" s="168"/>
      <c r="C177" s="272"/>
      <c r="D177" s="273">
        <f t="shared" si="6"/>
        <v>2929</v>
      </c>
      <c r="E177" s="280"/>
      <c r="F177" s="73"/>
      <c r="G177" s="195">
        <f t="shared" si="5"/>
        <v>0</v>
      </c>
      <c r="H177" s="278"/>
      <c r="J177" s="167"/>
      <c r="K177" s="71"/>
      <c r="L177" s="71"/>
      <c r="M177" s="71"/>
      <c r="N177" s="199"/>
    </row>
    <row r="178" spans="1:14" x14ac:dyDescent="0.25">
      <c r="A178" s="296"/>
      <c r="B178" s="168"/>
      <c r="C178" s="272"/>
      <c r="D178" s="273">
        <f t="shared" si="6"/>
        <v>2930</v>
      </c>
      <c r="E178" s="280"/>
      <c r="F178" s="73"/>
      <c r="G178" s="195">
        <f t="shared" si="5"/>
        <v>0</v>
      </c>
      <c r="H178" s="278"/>
      <c r="J178" s="167"/>
      <c r="K178" s="71"/>
      <c r="L178" s="71"/>
      <c r="M178" s="71"/>
      <c r="N178" s="199"/>
    </row>
    <row r="179" spans="1:14" x14ac:dyDescent="0.25">
      <c r="A179" s="296"/>
      <c r="B179" s="168"/>
      <c r="C179" s="272"/>
      <c r="D179" s="273">
        <f t="shared" si="6"/>
        <v>2931</v>
      </c>
      <c r="E179" s="280"/>
      <c r="F179" s="73"/>
      <c r="G179" s="195">
        <f t="shared" si="5"/>
        <v>0</v>
      </c>
      <c r="H179" s="278"/>
      <c r="J179" s="167"/>
      <c r="K179" s="71"/>
      <c r="L179" s="71"/>
      <c r="M179" s="71"/>
      <c r="N179" s="199"/>
    </row>
    <row r="180" spans="1:14" x14ac:dyDescent="0.25">
      <c r="A180" s="296"/>
      <c r="B180" s="168"/>
      <c r="C180" s="272"/>
      <c r="D180" s="273">
        <f t="shared" si="6"/>
        <v>2932</v>
      </c>
      <c r="E180" s="280"/>
      <c r="F180" s="73"/>
      <c r="G180" s="195">
        <f t="shared" si="5"/>
        <v>0</v>
      </c>
      <c r="H180" s="278"/>
      <c r="J180" s="167"/>
      <c r="K180" s="71"/>
      <c r="L180" s="71"/>
      <c r="M180" s="71"/>
      <c r="N180" s="199"/>
    </row>
    <row r="181" spans="1:14" x14ac:dyDescent="0.25">
      <c r="A181" s="296"/>
      <c r="B181" s="168"/>
      <c r="C181" s="272"/>
      <c r="D181" s="273">
        <f t="shared" si="6"/>
        <v>2933</v>
      </c>
      <c r="E181" s="280"/>
      <c r="F181" s="73"/>
      <c r="G181" s="195">
        <f t="shared" si="5"/>
        <v>0</v>
      </c>
      <c r="H181" s="278"/>
      <c r="K181" s="71"/>
      <c r="L181" s="71"/>
      <c r="M181" s="71"/>
      <c r="N181" s="199"/>
    </row>
    <row r="182" spans="1:14" x14ac:dyDescent="0.25">
      <c r="A182" s="296"/>
      <c r="B182" s="168"/>
      <c r="C182" s="272"/>
      <c r="D182" s="273">
        <f t="shared" si="6"/>
        <v>2934</v>
      </c>
      <c r="E182" s="280"/>
      <c r="F182" s="73"/>
      <c r="G182" s="195">
        <f t="shared" si="5"/>
        <v>0</v>
      </c>
      <c r="H182" s="278"/>
      <c r="K182" s="71"/>
      <c r="L182" s="71"/>
      <c r="M182" s="71"/>
      <c r="N182" s="199"/>
    </row>
    <row r="183" spans="1:14" x14ac:dyDescent="0.25">
      <c r="A183" s="296"/>
      <c r="B183" s="168"/>
      <c r="C183" s="272"/>
      <c r="D183" s="273">
        <f t="shared" si="6"/>
        <v>2935</v>
      </c>
      <c r="E183" s="280"/>
      <c r="F183" s="73"/>
      <c r="G183" s="195">
        <f t="shared" si="5"/>
        <v>0</v>
      </c>
      <c r="H183" s="278"/>
      <c r="K183" s="71"/>
      <c r="L183" s="71"/>
      <c r="M183" s="71"/>
      <c r="N183" s="199"/>
    </row>
    <row r="184" spans="1:14" x14ac:dyDescent="0.25">
      <c r="A184" s="296"/>
      <c r="B184" s="168"/>
      <c r="C184" s="272"/>
      <c r="D184" s="273">
        <f t="shared" si="6"/>
        <v>2936</v>
      </c>
      <c r="E184" s="280"/>
      <c r="F184" s="73"/>
      <c r="G184" s="195">
        <f t="shared" si="5"/>
        <v>0</v>
      </c>
      <c r="H184" s="278"/>
      <c r="K184" s="71"/>
      <c r="L184" s="71"/>
      <c r="M184" s="71"/>
      <c r="N184" s="199"/>
    </row>
    <row r="185" spans="1:14" x14ac:dyDescent="0.25">
      <c r="A185" s="296"/>
      <c r="B185" s="168"/>
      <c r="C185" s="272"/>
      <c r="D185" s="273">
        <f t="shared" si="6"/>
        <v>2937</v>
      </c>
      <c r="E185" s="280"/>
      <c r="F185" s="73"/>
      <c r="G185" s="195">
        <f t="shared" si="5"/>
        <v>0</v>
      </c>
      <c r="H185" s="278"/>
      <c r="K185" s="71"/>
      <c r="L185" s="71"/>
      <c r="M185" s="71"/>
      <c r="N185" s="199"/>
    </row>
    <row r="186" spans="1:14" x14ac:dyDescent="0.25">
      <c r="A186" s="296"/>
      <c r="B186" s="168"/>
      <c r="C186" s="173"/>
      <c r="D186" s="273">
        <f t="shared" si="6"/>
        <v>2938</v>
      </c>
      <c r="E186" s="280"/>
      <c r="F186" s="73"/>
      <c r="G186" s="195">
        <f t="shared" si="5"/>
        <v>0</v>
      </c>
      <c r="H186" s="278"/>
      <c r="K186" s="71"/>
      <c r="L186" s="71"/>
      <c r="M186" s="71"/>
      <c r="N186" s="199"/>
    </row>
    <row r="187" spans="1:14" x14ac:dyDescent="0.25">
      <c r="A187" s="296"/>
      <c r="B187" s="168"/>
      <c r="C187" s="173"/>
      <c r="D187" s="273">
        <f t="shared" si="6"/>
        <v>2939</v>
      </c>
      <c r="E187" s="280"/>
      <c r="F187" s="73"/>
      <c r="G187" s="195">
        <f t="shared" si="5"/>
        <v>0</v>
      </c>
      <c r="H187" s="278"/>
      <c r="K187" s="71"/>
      <c r="L187" s="71"/>
      <c r="M187" s="71"/>
      <c r="N187" s="199"/>
    </row>
    <row r="188" spans="1:14" x14ac:dyDescent="0.25">
      <c r="A188" s="296"/>
      <c r="B188" s="168"/>
      <c r="C188" s="173"/>
      <c r="D188" s="273">
        <f t="shared" si="6"/>
        <v>2940</v>
      </c>
      <c r="E188" s="280"/>
      <c r="F188" s="73"/>
      <c r="G188" s="195">
        <f t="shared" si="5"/>
        <v>0</v>
      </c>
      <c r="H188" s="278"/>
      <c r="K188" s="71"/>
      <c r="L188" s="71"/>
      <c r="M188" s="71"/>
      <c r="N188" s="199"/>
    </row>
    <row r="189" spans="1:14" x14ac:dyDescent="0.25">
      <c r="A189" s="296"/>
      <c r="B189" s="168"/>
      <c r="C189" s="173"/>
      <c r="D189" s="273">
        <f t="shared" si="6"/>
        <v>2941</v>
      </c>
      <c r="E189" s="280"/>
      <c r="F189" s="73"/>
      <c r="G189" s="195">
        <f t="shared" si="5"/>
        <v>0</v>
      </c>
      <c r="H189" s="278"/>
      <c r="K189" s="71"/>
      <c r="L189" s="71"/>
      <c r="M189" s="71"/>
      <c r="N189" s="199"/>
    </row>
    <row r="190" spans="1:14" x14ac:dyDescent="0.25">
      <c r="A190" s="296"/>
      <c r="B190" s="168"/>
      <c r="C190" s="173"/>
      <c r="D190" s="273">
        <f t="shared" si="6"/>
        <v>2942</v>
      </c>
      <c r="E190" s="280"/>
      <c r="F190" s="73"/>
      <c r="G190" s="195">
        <f t="shared" si="5"/>
        <v>0</v>
      </c>
      <c r="H190" s="278"/>
      <c r="K190" s="71"/>
      <c r="L190" s="71"/>
      <c r="M190" s="71"/>
      <c r="N190" s="199"/>
    </row>
    <row r="191" spans="1:14" x14ac:dyDescent="0.25">
      <c r="A191" s="296"/>
      <c r="B191" s="168"/>
      <c r="C191" s="173"/>
      <c r="D191" s="273">
        <f t="shared" si="6"/>
        <v>2943</v>
      </c>
      <c r="E191" s="280"/>
      <c r="F191" s="73"/>
      <c r="G191" s="195">
        <f t="shared" si="5"/>
        <v>0</v>
      </c>
      <c r="H191" s="278"/>
      <c r="K191" s="71"/>
      <c r="L191" s="71"/>
      <c r="M191" s="71"/>
      <c r="N191" s="199"/>
    </row>
    <row r="192" spans="1:14" x14ac:dyDescent="0.25">
      <c r="A192" s="296"/>
      <c r="B192" s="168"/>
      <c r="C192" s="173"/>
      <c r="D192" s="273">
        <f t="shared" si="6"/>
        <v>2944</v>
      </c>
      <c r="E192" s="280"/>
      <c r="F192" s="73"/>
      <c r="G192" s="195">
        <f t="shared" si="5"/>
        <v>0</v>
      </c>
      <c r="H192" s="278"/>
      <c r="K192" s="71"/>
      <c r="L192" s="71"/>
      <c r="M192" s="71"/>
      <c r="N192" s="199"/>
    </row>
    <row r="193" spans="1:14" x14ac:dyDescent="0.25">
      <c r="A193" s="296"/>
      <c r="B193" s="168"/>
      <c r="C193" s="173"/>
      <c r="D193" s="273">
        <f t="shared" si="6"/>
        <v>2945</v>
      </c>
      <c r="E193" s="280"/>
      <c r="F193" s="73"/>
      <c r="G193" s="195">
        <f t="shared" si="5"/>
        <v>0</v>
      </c>
      <c r="H193" s="278"/>
      <c r="K193" s="71"/>
      <c r="L193" s="71"/>
      <c r="M193" s="71"/>
      <c r="N193" s="199"/>
    </row>
    <row r="194" spans="1:14" x14ac:dyDescent="0.25">
      <c r="A194" s="296"/>
      <c r="B194" s="168"/>
      <c r="C194" s="173"/>
      <c r="D194" s="273">
        <f t="shared" si="6"/>
        <v>2946</v>
      </c>
      <c r="E194" s="280"/>
      <c r="F194" s="73"/>
      <c r="G194" s="195">
        <f t="shared" si="5"/>
        <v>0</v>
      </c>
      <c r="H194" s="278"/>
      <c r="K194" s="71"/>
      <c r="L194" s="71"/>
      <c r="M194" s="71"/>
      <c r="N194" s="199"/>
    </row>
    <row r="195" spans="1:14" x14ac:dyDescent="0.25">
      <c r="A195" s="296"/>
      <c r="B195" s="168"/>
      <c r="C195" s="173"/>
      <c r="D195" s="273">
        <f t="shared" si="6"/>
        <v>2947</v>
      </c>
      <c r="E195" s="280"/>
      <c r="F195" s="73"/>
      <c r="G195" s="195">
        <f t="shared" si="5"/>
        <v>0</v>
      </c>
      <c r="H195" s="278"/>
      <c r="K195" s="71"/>
      <c r="L195" s="71"/>
      <c r="M195" s="71"/>
      <c r="N195" s="199"/>
    </row>
    <row r="196" spans="1:14" x14ac:dyDescent="0.25">
      <c r="A196" s="296"/>
      <c r="B196" s="168"/>
      <c r="C196" s="173"/>
      <c r="D196" s="273">
        <f t="shared" si="6"/>
        <v>2948</v>
      </c>
      <c r="E196" s="280"/>
      <c r="F196" s="73"/>
      <c r="G196" s="195">
        <f t="shared" si="5"/>
        <v>0</v>
      </c>
      <c r="H196" s="278"/>
      <c r="K196" s="71"/>
      <c r="L196" s="71"/>
      <c r="M196" s="71"/>
      <c r="N196" s="199"/>
    </row>
    <row r="197" spans="1:14" x14ac:dyDescent="0.25">
      <c r="A197" s="294"/>
      <c r="B197" s="168"/>
      <c r="C197" s="173"/>
      <c r="D197" s="273"/>
      <c r="E197" s="280"/>
      <c r="F197" s="73"/>
      <c r="G197" s="195">
        <f t="shared" si="5"/>
        <v>0</v>
      </c>
      <c r="H197" s="278"/>
      <c r="K197" s="71"/>
      <c r="L197" s="71"/>
      <c r="M197" s="71"/>
      <c r="N197" s="199"/>
    </row>
    <row r="198" spans="1:14" x14ac:dyDescent="0.25">
      <c r="A198" s="296"/>
      <c r="B198" s="168"/>
      <c r="C198" s="173"/>
      <c r="D198" s="273"/>
      <c r="E198" s="280"/>
      <c r="F198" s="73"/>
      <c r="G198" s="195">
        <f t="shared" ref="G198:G226" si="7">F198*E198</f>
        <v>0</v>
      </c>
      <c r="H198" s="278"/>
      <c r="K198" s="71"/>
      <c r="L198" s="71"/>
      <c r="M198" s="71"/>
      <c r="N198" s="199"/>
    </row>
    <row r="199" spans="1:14" x14ac:dyDescent="0.25">
      <c r="A199" s="296"/>
      <c r="B199" s="168"/>
      <c r="C199" s="173"/>
      <c r="D199" s="273"/>
      <c r="E199" s="280"/>
      <c r="F199" s="73"/>
      <c r="G199" s="195">
        <f t="shared" si="7"/>
        <v>0</v>
      </c>
      <c r="H199" s="278"/>
      <c r="K199" s="71"/>
      <c r="L199" s="71"/>
      <c r="M199" s="71"/>
      <c r="N199" s="199"/>
    </row>
    <row r="200" spans="1:14" x14ac:dyDescent="0.25">
      <c r="A200" s="296"/>
      <c r="B200" s="168"/>
      <c r="C200" s="173"/>
      <c r="D200" s="273"/>
      <c r="E200" s="280"/>
      <c r="F200" s="73"/>
      <c r="G200" s="195">
        <f t="shared" si="7"/>
        <v>0</v>
      </c>
      <c r="H200" s="278"/>
      <c r="K200" s="71"/>
      <c r="L200" s="71"/>
      <c r="M200" s="71"/>
      <c r="N200" s="199"/>
    </row>
    <row r="201" spans="1:14" x14ac:dyDescent="0.25">
      <c r="A201" s="296"/>
      <c r="B201" s="168"/>
      <c r="C201" s="173"/>
      <c r="D201" s="273"/>
      <c r="E201" s="280"/>
      <c r="F201" s="73"/>
      <c r="G201" s="195">
        <f t="shared" si="7"/>
        <v>0</v>
      </c>
      <c r="H201" s="278"/>
      <c r="K201" s="71"/>
      <c r="L201" s="71"/>
      <c r="M201" s="71"/>
      <c r="N201" s="199"/>
    </row>
    <row r="202" spans="1:14" x14ac:dyDescent="0.25">
      <c r="A202" s="294"/>
      <c r="B202" s="168"/>
      <c r="C202" s="173"/>
      <c r="D202" s="273"/>
      <c r="E202" s="280"/>
      <c r="F202" s="73"/>
      <c r="G202" s="195">
        <f t="shared" si="7"/>
        <v>0</v>
      </c>
      <c r="H202" s="278"/>
      <c r="K202" s="71"/>
      <c r="L202" s="71"/>
      <c r="M202" s="71"/>
      <c r="N202" s="199"/>
    </row>
    <row r="203" spans="1:14" x14ac:dyDescent="0.25">
      <c r="A203" s="296"/>
      <c r="B203" s="168"/>
      <c r="C203" s="173"/>
      <c r="D203" s="273"/>
      <c r="E203" s="280"/>
      <c r="F203" s="73"/>
      <c r="G203" s="195">
        <f t="shared" si="7"/>
        <v>0</v>
      </c>
      <c r="H203" s="278"/>
      <c r="K203" s="71"/>
      <c r="L203" s="71"/>
      <c r="M203" s="71"/>
      <c r="N203" s="199"/>
    </row>
    <row r="204" spans="1:14" x14ac:dyDescent="0.25">
      <c r="A204" s="296"/>
      <c r="B204" s="168"/>
      <c r="C204" s="173"/>
      <c r="D204" s="273"/>
      <c r="E204" s="280"/>
      <c r="F204" s="73"/>
      <c r="G204" s="195">
        <f t="shared" si="7"/>
        <v>0</v>
      </c>
      <c r="H204" s="278"/>
      <c r="K204" s="71"/>
      <c r="L204" s="71"/>
      <c r="M204" s="71"/>
      <c r="N204" s="199"/>
    </row>
    <row r="205" spans="1:14" x14ac:dyDescent="0.25">
      <c r="A205" s="296"/>
      <c r="B205" s="168"/>
      <c r="C205" s="173"/>
      <c r="D205" s="273"/>
      <c r="E205" s="280"/>
      <c r="F205" s="73"/>
      <c r="G205" s="195">
        <f t="shared" si="7"/>
        <v>0</v>
      </c>
      <c r="H205" s="278"/>
      <c r="K205" s="71"/>
      <c r="L205" s="71"/>
      <c r="M205" s="71"/>
      <c r="N205" s="199"/>
    </row>
    <row r="206" spans="1:14" x14ac:dyDescent="0.25">
      <c r="A206" s="296"/>
      <c r="B206" s="168"/>
      <c r="C206" s="173"/>
      <c r="D206" s="273"/>
      <c r="E206" s="280"/>
      <c r="F206" s="73"/>
      <c r="G206" s="195">
        <f t="shared" si="7"/>
        <v>0</v>
      </c>
      <c r="H206" s="278"/>
      <c r="K206" s="71"/>
      <c r="L206" s="71"/>
      <c r="M206" s="71"/>
      <c r="N206" s="199"/>
    </row>
    <row r="207" spans="1:14" x14ac:dyDescent="0.25">
      <c r="A207" s="296"/>
      <c r="B207" s="168"/>
      <c r="C207" s="173"/>
      <c r="D207" s="273"/>
      <c r="E207" s="280"/>
      <c r="F207" s="73"/>
      <c r="G207" s="195">
        <f t="shared" si="7"/>
        <v>0</v>
      </c>
      <c r="H207" s="278"/>
      <c r="K207" s="71"/>
      <c r="L207" s="71"/>
      <c r="M207" s="71"/>
      <c r="N207" s="199"/>
    </row>
    <row r="208" spans="1:14" x14ac:dyDescent="0.25">
      <c r="A208" s="296"/>
      <c r="B208" s="168"/>
      <c r="C208" s="173"/>
      <c r="D208" s="273"/>
      <c r="E208" s="280"/>
      <c r="F208" s="73"/>
      <c r="G208" s="195">
        <f t="shared" si="7"/>
        <v>0</v>
      </c>
      <c r="H208" s="278"/>
      <c r="K208" s="71"/>
      <c r="L208" s="71"/>
      <c r="M208" s="71"/>
      <c r="N208" s="199"/>
    </row>
    <row r="209" spans="1:14" x14ac:dyDescent="0.25">
      <c r="A209" s="296"/>
      <c r="B209" s="168"/>
      <c r="C209" s="173"/>
      <c r="D209" s="273"/>
      <c r="E209" s="280"/>
      <c r="F209" s="73"/>
      <c r="G209" s="195">
        <f t="shared" si="7"/>
        <v>0</v>
      </c>
      <c r="H209" s="278"/>
      <c r="K209" s="71"/>
      <c r="L209" s="71"/>
      <c r="M209" s="71"/>
      <c r="N209" s="199"/>
    </row>
    <row r="210" spans="1:14" x14ac:dyDescent="0.25">
      <c r="A210" s="296"/>
      <c r="B210" s="168"/>
      <c r="C210" s="173"/>
      <c r="D210" s="273"/>
      <c r="E210" s="280"/>
      <c r="F210" s="73"/>
      <c r="G210" s="195">
        <f t="shared" si="7"/>
        <v>0</v>
      </c>
      <c r="H210" s="278"/>
      <c r="K210" s="71"/>
      <c r="L210" s="71"/>
      <c r="M210" s="71"/>
      <c r="N210" s="199"/>
    </row>
    <row r="211" spans="1:14" x14ac:dyDescent="0.25">
      <c r="A211" s="296"/>
      <c r="B211" s="168"/>
      <c r="C211" s="173"/>
      <c r="D211" s="273"/>
      <c r="E211" s="280"/>
      <c r="F211" s="73"/>
      <c r="G211" s="195">
        <f t="shared" si="7"/>
        <v>0</v>
      </c>
      <c r="H211" s="278"/>
      <c r="K211" s="71"/>
      <c r="L211" s="71"/>
      <c r="M211" s="71"/>
      <c r="N211" s="199"/>
    </row>
    <row r="212" spans="1:14" x14ac:dyDescent="0.25">
      <c r="A212" s="296"/>
      <c r="B212" s="168"/>
      <c r="C212" s="173"/>
      <c r="D212" s="273"/>
      <c r="E212" s="280"/>
      <c r="F212" s="73"/>
      <c r="G212" s="195">
        <f t="shared" si="7"/>
        <v>0</v>
      </c>
      <c r="H212" s="278"/>
      <c r="K212" s="71"/>
      <c r="L212" s="71"/>
      <c r="M212" s="71"/>
      <c r="N212" s="199"/>
    </row>
    <row r="213" spans="1:14" x14ac:dyDescent="0.25">
      <c r="A213" s="296"/>
      <c r="B213" s="168"/>
      <c r="C213" s="173"/>
      <c r="D213" s="273"/>
      <c r="E213" s="280"/>
      <c r="F213" s="73"/>
      <c r="G213" s="195">
        <f t="shared" si="7"/>
        <v>0</v>
      </c>
      <c r="H213" s="278"/>
      <c r="K213" s="71"/>
      <c r="L213" s="71"/>
      <c r="M213" s="71"/>
      <c r="N213" s="199"/>
    </row>
    <row r="214" spans="1:14" x14ac:dyDescent="0.25">
      <c r="A214" s="296"/>
      <c r="B214" s="168"/>
      <c r="C214" s="173"/>
      <c r="D214" s="273"/>
      <c r="E214" s="280"/>
      <c r="F214" s="73"/>
      <c r="G214" s="195">
        <f t="shared" si="7"/>
        <v>0</v>
      </c>
      <c r="H214" s="278"/>
      <c r="K214" s="71"/>
      <c r="L214" s="71"/>
      <c r="M214" s="71"/>
      <c r="N214" s="199"/>
    </row>
    <row r="215" spans="1:14" x14ac:dyDescent="0.25">
      <c r="A215" s="296"/>
      <c r="B215" s="168"/>
      <c r="C215" s="173"/>
      <c r="D215" s="273"/>
      <c r="E215" s="280"/>
      <c r="F215" s="73"/>
      <c r="G215" s="195">
        <f t="shared" si="7"/>
        <v>0</v>
      </c>
      <c r="H215" s="278"/>
      <c r="K215" s="71"/>
      <c r="L215" s="71"/>
      <c r="M215" s="71"/>
      <c r="N215" s="199"/>
    </row>
    <row r="216" spans="1:14" x14ac:dyDescent="0.25">
      <c r="A216" s="296"/>
      <c r="B216" s="168"/>
      <c r="C216" s="173"/>
      <c r="D216" s="273"/>
      <c r="E216" s="280"/>
      <c r="F216" s="73"/>
      <c r="G216" s="195">
        <f t="shared" si="7"/>
        <v>0</v>
      </c>
      <c r="H216" s="278"/>
      <c r="K216" s="71"/>
      <c r="L216" s="71"/>
      <c r="M216" s="71"/>
      <c r="N216" s="199"/>
    </row>
    <row r="217" spans="1:14" x14ac:dyDescent="0.25">
      <c r="A217" s="296"/>
      <c r="B217" s="168"/>
      <c r="C217" s="173"/>
      <c r="D217" s="273"/>
      <c r="E217" s="280"/>
      <c r="F217" s="73"/>
      <c r="G217" s="195">
        <f t="shared" si="7"/>
        <v>0</v>
      </c>
      <c r="H217" s="278"/>
      <c r="K217" s="71"/>
      <c r="L217" s="71"/>
      <c r="M217" s="71"/>
      <c r="N217" s="199"/>
    </row>
    <row r="218" spans="1:14" x14ac:dyDescent="0.25">
      <c r="A218" s="296"/>
      <c r="B218" s="168"/>
      <c r="C218" s="173"/>
      <c r="D218" s="273"/>
      <c r="E218" s="280"/>
      <c r="F218" s="73"/>
      <c r="G218" s="195">
        <f t="shared" si="7"/>
        <v>0</v>
      </c>
      <c r="H218" s="278"/>
      <c r="K218" s="71"/>
      <c r="L218" s="71"/>
      <c r="M218" s="71"/>
      <c r="N218" s="199"/>
    </row>
    <row r="219" spans="1:14" x14ac:dyDescent="0.25">
      <c r="A219" s="296"/>
      <c r="B219" s="168"/>
      <c r="C219" s="173"/>
      <c r="D219" s="273"/>
      <c r="E219" s="280"/>
      <c r="F219" s="73"/>
      <c r="G219" s="195">
        <f t="shared" si="7"/>
        <v>0</v>
      </c>
      <c r="H219" s="278"/>
      <c r="K219" s="71"/>
      <c r="L219" s="71"/>
      <c r="M219" s="71"/>
      <c r="N219" s="199"/>
    </row>
    <row r="220" spans="1:14" x14ac:dyDescent="0.25">
      <c r="A220" s="296"/>
      <c r="B220" s="168"/>
      <c r="C220" s="173"/>
      <c r="D220" s="273"/>
      <c r="E220" s="280"/>
      <c r="F220" s="73"/>
      <c r="G220" s="195">
        <f t="shared" si="7"/>
        <v>0</v>
      </c>
      <c r="H220" s="278"/>
      <c r="K220" s="71"/>
      <c r="L220" s="71"/>
      <c r="M220" s="71"/>
      <c r="N220" s="199"/>
    </row>
    <row r="221" spans="1:14" x14ac:dyDescent="0.25">
      <c r="A221" s="296"/>
      <c r="B221" s="168"/>
      <c r="C221" s="173"/>
      <c r="D221" s="273"/>
      <c r="E221" s="280"/>
      <c r="F221" s="73"/>
      <c r="G221" s="195">
        <f t="shared" si="7"/>
        <v>0</v>
      </c>
      <c r="H221" s="278"/>
      <c r="K221" s="71"/>
      <c r="L221" s="71"/>
      <c r="M221" s="71"/>
      <c r="N221" s="199"/>
    </row>
    <row r="222" spans="1:14" x14ac:dyDescent="0.25">
      <c r="A222" s="296"/>
      <c r="B222" s="168"/>
      <c r="C222" s="173"/>
      <c r="D222" s="273"/>
      <c r="E222" s="280"/>
      <c r="F222" s="73"/>
      <c r="G222" s="195">
        <f t="shared" si="7"/>
        <v>0</v>
      </c>
      <c r="H222" s="278"/>
      <c r="K222" s="71"/>
      <c r="L222" s="71"/>
      <c r="M222" s="71"/>
      <c r="N222" s="199"/>
    </row>
    <row r="223" spans="1:14" x14ac:dyDescent="0.25">
      <c r="A223" s="296"/>
      <c r="B223" s="168"/>
      <c r="C223" s="173"/>
      <c r="D223" s="273"/>
      <c r="E223" s="280"/>
      <c r="F223" s="73"/>
      <c r="G223" s="195">
        <f t="shared" si="7"/>
        <v>0</v>
      </c>
      <c r="H223" s="278"/>
      <c r="K223" s="71"/>
      <c r="L223" s="71"/>
      <c r="M223" s="71"/>
      <c r="N223" s="199"/>
    </row>
    <row r="224" spans="1:14" x14ac:dyDescent="0.25">
      <c r="A224" s="294"/>
      <c r="B224" s="313"/>
      <c r="C224" s="314"/>
      <c r="D224" s="273"/>
      <c r="E224" s="280"/>
      <c r="F224" s="73"/>
      <c r="G224" s="195">
        <f t="shared" si="7"/>
        <v>0</v>
      </c>
      <c r="H224" s="278"/>
      <c r="L224" s="199"/>
      <c r="M224" s="199"/>
      <c r="N224" s="199"/>
    </row>
    <row r="225" spans="1:14" x14ac:dyDescent="0.25">
      <c r="A225" s="294"/>
      <c r="B225" s="313"/>
      <c r="C225" s="314"/>
      <c r="D225" s="273"/>
      <c r="E225" s="280"/>
      <c r="F225" s="73"/>
      <c r="G225" s="195">
        <f t="shared" si="7"/>
        <v>0</v>
      </c>
      <c r="H225" s="278"/>
      <c r="L225" s="199"/>
      <c r="M225" s="199"/>
      <c r="N225" s="199"/>
    </row>
    <row r="226" spans="1:14" ht="15.75" thickBot="1" x14ac:dyDescent="0.3">
      <c r="A226" s="294"/>
      <c r="B226" s="313"/>
      <c r="C226" s="314"/>
      <c r="D226" s="315"/>
      <c r="E226" s="316"/>
      <c r="F226" s="73"/>
      <c r="G226" s="195">
        <f t="shared" si="7"/>
        <v>0</v>
      </c>
      <c r="H226" s="317"/>
      <c r="L226" s="199"/>
      <c r="M226" s="199"/>
      <c r="N226" s="199"/>
    </row>
    <row r="227" spans="1:14" ht="19.5" thickBot="1" x14ac:dyDescent="0.35">
      <c r="A227" s="318"/>
      <c r="B227" s="168"/>
      <c r="C227" s="173"/>
      <c r="D227" s="319"/>
      <c r="E227" s="704" t="s">
        <v>30</v>
      </c>
      <c r="F227" s="705"/>
      <c r="G227" s="204">
        <f>SUM(G28:G226)</f>
        <v>2268278.9850000003</v>
      </c>
      <c r="H227" s="320"/>
      <c r="J227" s="199"/>
    </row>
    <row r="228" spans="1:14" x14ac:dyDescent="0.25">
      <c r="A228" s="318"/>
      <c r="B228" s="168"/>
      <c r="C228" s="173"/>
      <c r="D228" s="319"/>
      <c r="E228" s="316"/>
      <c r="F228" s="321"/>
      <c r="G228" s="39"/>
      <c r="H228" s="320"/>
      <c r="J228" s="199"/>
    </row>
    <row r="229" spans="1:14" x14ac:dyDescent="0.25">
      <c r="A229" s="318"/>
      <c r="B229" s="168"/>
      <c r="C229" s="173"/>
      <c r="D229" s="319"/>
      <c r="E229" s="316"/>
      <c r="F229" s="321"/>
      <c r="G229" s="39"/>
      <c r="H229" s="320"/>
      <c r="J229" s="199"/>
    </row>
    <row r="230" spans="1:14" x14ac:dyDescent="0.25">
      <c r="A230" s="318"/>
      <c r="B230" s="168"/>
      <c r="C230" s="173"/>
      <c r="D230" s="319"/>
      <c r="E230" s="316"/>
      <c r="F230" s="321"/>
      <c r="G230" s="39"/>
      <c r="H230" s="320"/>
      <c r="J230" s="199"/>
    </row>
    <row r="231" spans="1:14" ht="18.75" x14ac:dyDescent="0.25">
      <c r="A231" s="318"/>
      <c r="B231" s="168"/>
      <c r="C231" s="173"/>
      <c r="D231" s="322"/>
      <c r="E231" s="323"/>
      <c r="F231" s="324"/>
      <c r="G231" s="325"/>
      <c r="H231" s="320"/>
      <c r="J231" s="199"/>
    </row>
    <row r="232" spans="1:14" ht="18.75" x14ac:dyDescent="0.25">
      <c r="A232" s="318"/>
      <c r="B232" s="168"/>
      <c r="C232" s="173"/>
      <c r="D232" s="322"/>
      <c r="E232" s="323"/>
      <c r="F232" s="324"/>
      <c r="G232" s="325"/>
      <c r="H232" s="320"/>
      <c r="J232" s="199"/>
    </row>
    <row r="233" spans="1:14" x14ac:dyDescent="0.25">
      <c r="A233" s="318"/>
      <c r="B233" s="168"/>
      <c r="C233" s="173"/>
      <c r="D233" s="322"/>
      <c r="E233" s="326"/>
      <c r="F233" s="327"/>
      <c r="G233" s="328"/>
      <c r="H233" s="320"/>
      <c r="J233" s="199"/>
      <c r="K233"/>
    </row>
    <row r="234" spans="1:14" x14ac:dyDescent="0.25">
      <c r="A234" s="318"/>
      <c r="B234" s="168"/>
      <c r="C234" s="173"/>
      <c r="D234" s="322"/>
      <c r="E234" s="326"/>
      <c r="F234" s="327"/>
      <c r="G234" s="328"/>
      <c r="H234" s="320"/>
      <c r="J234" s="199"/>
      <c r="K234"/>
    </row>
    <row r="235" spans="1:14" x14ac:dyDescent="0.25">
      <c r="A235" s="318"/>
      <c r="B235" s="168"/>
      <c r="C235" s="173"/>
      <c r="D235" s="322"/>
      <c r="E235" s="326"/>
      <c r="F235" s="327"/>
      <c r="G235" s="328"/>
      <c r="H235" s="320"/>
      <c r="J235" s="199"/>
      <c r="K235"/>
    </row>
    <row r="236" spans="1:14" x14ac:dyDescent="0.25">
      <c r="A236" s="318"/>
      <c r="B236" s="168"/>
      <c r="C236" s="173"/>
      <c r="D236" s="322"/>
      <c r="E236" s="326"/>
      <c r="F236" s="327"/>
      <c r="G236" s="328"/>
      <c r="H236" s="320"/>
      <c r="J236" s="199"/>
      <c r="K236"/>
    </row>
    <row r="237" spans="1:14" x14ac:dyDescent="0.25">
      <c r="A237" s="318"/>
      <c r="B237" s="168"/>
      <c r="C237" s="173"/>
      <c r="D237" s="322"/>
      <c r="E237" s="326"/>
      <c r="F237" s="327"/>
      <c r="G237" s="328"/>
      <c r="H237" s="320"/>
      <c r="J237" s="199"/>
      <c r="K237"/>
    </row>
    <row r="238" spans="1:14" x14ac:dyDescent="0.25">
      <c r="A238" s="318"/>
      <c r="B238" s="168"/>
      <c r="C238" s="173"/>
      <c r="D238" s="322"/>
      <c r="E238" s="326"/>
      <c r="F238" s="327"/>
      <c r="G238" s="328"/>
      <c r="H238" s="320"/>
      <c r="J238" s="199"/>
      <c r="K238"/>
    </row>
    <row r="239" spans="1:14" x14ac:dyDescent="0.25">
      <c r="A239" s="318"/>
      <c r="B239" s="168"/>
      <c r="C239" s="173"/>
      <c r="D239" s="322"/>
      <c r="E239" s="326"/>
      <c r="F239" s="327"/>
      <c r="G239" s="328"/>
      <c r="H239" s="320"/>
      <c r="J239" s="199"/>
      <c r="K239"/>
    </row>
    <row r="240" spans="1:14" x14ac:dyDescent="0.25">
      <c r="A240" s="318"/>
      <c r="B240" s="329"/>
      <c r="C240" s="173"/>
      <c r="D240" s="330"/>
      <c r="E240" s="331"/>
      <c r="F240" s="332"/>
      <c r="G240" s="39"/>
      <c r="H240" s="320"/>
      <c r="J240" s="199"/>
      <c r="K240"/>
    </row>
    <row r="241" spans="1:11" x14ac:dyDescent="0.25">
      <c r="A241" s="318"/>
      <c r="B241" s="329"/>
      <c r="C241" s="173"/>
      <c r="D241" s="330"/>
      <c r="E241" s="331"/>
      <c r="F241" s="332"/>
      <c r="G241" s="39"/>
      <c r="H241" s="320"/>
      <c r="J241" s="199"/>
      <c r="K241"/>
    </row>
    <row r="242" spans="1:11" x14ac:dyDescent="0.25">
      <c r="A242" s="318"/>
      <c r="B242" s="329"/>
      <c r="C242" s="173"/>
      <c r="D242" s="330"/>
      <c r="E242" s="331"/>
      <c r="F242" s="332"/>
      <c r="G242" s="39"/>
      <c r="H242" s="320"/>
      <c r="J242" s="199"/>
      <c r="K242"/>
    </row>
    <row r="243" spans="1:11" x14ac:dyDescent="0.25">
      <c r="A243" s="318"/>
      <c r="B243" s="329"/>
      <c r="C243" s="173"/>
      <c r="D243" s="330"/>
      <c r="E243" s="331"/>
      <c r="F243" s="332"/>
      <c r="G243" s="39"/>
      <c r="H243" s="320"/>
      <c r="J243" s="199"/>
      <c r="K243"/>
    </row>
    <row r="244" spans="1:11" x14ac:dyDescent="0.25">
      <c r="A244" s="318"/>
      <c r="B244" s="329"/>
      <c r="C244" s="173"/>
      <c r="D244" s="330"/>
      <c r="E244" s="331"/>
      <c r="F244" s="332"/>
      <c r="G244" s="39"/>
      <c r="H244" s="320"/>
      <c r="J244" s="199"/>
      <c r="K244"/>
    </row>
    <row r="245" spans="1:11" x14ac:dyDescent="0.25">
      <c r="A245" s="318"/>
      <c r="B245" s="329"/>
      <c r="C245" s="173"/>
      <c r="D245" s="330"/>
      <c r="E245" s="331"/>
      <c r="F245" s="332"/>
      <c r="G245" s="39"/>
      <c r="H245" s="320"/>
      <c r="J245" s="199"/>
      <c r="K245"/>
    </row>
    <row r="246" spans="1:11" x14ac:dyDescent="0.25">
      <c r="A246" s="318"/>
      <c r="B246" s="329"/>
      <c r="C246" s="173"/>
      <c r="D246" s="330"/>
      <c r="E246" s="331"/>
      <c r="F246" s="332"/>
      <c r="G246" s="39"/>
      <c r="H246" s="320"/>
      <c r="J246" s="199"/>
      <c r="K246"/>
    </row>
    <row r="247" spans="1:11" x14ac:dyDescent="0.25">
      <c r="A247" s="318"/>
      <c r="B247" s="329"/>
      <c r="C247" s="173"/>
      <c r="D247" s="330"/>
      <c r="E247" s="331"/>
      <c r="F247" s="332"/>
      <c r="G247" s="39"/>
      <c r="H247" s="320"/>
      <c r="J247" s="199"/>
      <c r="K247"/>
    </row>
    <row r="248" spans="1:11" x14ac:dyDescent="0.25">
      <c r="A248" s="318"/>
      <c r="B248" s="329"/>
      <c r="C248" s="173"/>
      <c r="D248" s="330"/>
      <c r="E248" s="331"/>
      <c r="F248" s="332"/>
      <c r="G248" s="39"/>
      <c r="H248" s="320"/>
      <c r="J248" s="199"/>
      <c r="K248"/>
    </row>
    <row r="249" spans="1:11" x14ac:dyDescent="0.25">
      <c r="A249" s="318"/>
      <c r="B249" s="329"/>
      <c r="C249" s="173"/>
      <c r="D249" s="330"/>
      <c r="E249" s="331"/>
      <c r="F249" s="332"/>
      <c r="G249" s="39"/>
      <c r="H249" s="320"/>
      <c r="J249" s="199"/>
      <c r="K249"/>
    </row>
    <row r="250" spans="1:11" x14ac:dyDescent="0.25">
      <c r="A250" s="318"/>
      <c r="B250" s="329"/>
      <c r="C250" s="173"/>
      <c r="D250" s="330"/>
      <c r="E250" s="333"/>
      <c r="F250" s="334"/>
      <c r="G250" s="39"/>
      <c r="H250" s="320"/>
      <c r="J250" s="199"/>
      <c r="K250"/>
    </row>
    <row r="251" spans="1:11" x14ac:dyDescent="0.25">
      <c r="A251" s="162"/>
      <c r="B251" s="329"/>
      <c r="C251" s="335"/>
      <c r="D251" s="330"/>
      <c r="E251" s="333"/>
      <c r="F251" s="334"/>
      <c r="G251" s="39"/>
      <c r="H251" s="320"/>
      <c r="J251" s="199"/>
      <c r="K251"/>
    </row>
    <row r="252" spans="1:11" x14ac:dyDescent="0.25">
      <c r="B252" s="329"/>
      <c r="C252" s="335"/>
      <c r="D252" s="330"/>
      <c r="E252" s="333"/>
      <c r="F252" s="334"/>
      <c r="G252" s="39"/>
      <c r="H252" s="320"/>
      <c r="J252" s="199"/>
      <c r="K252"/>
    </row>
    <row r="253" spans="1:11" x14ac:dyDescent="0.25">
      <c r="B253" s="329"/>
      <c r="C253" s="335"/>
      <c r="D253" s="330"/>
      <c r="E253" s="333"/>
      <c r="F253" s="334"/>
      <c r="G253" s="39"/>
      <c r="H253" s="320"/>
      <c r="J253" s="199"/>
      <c r="K253"/>
    </row>
    <row r="254" spans="1:11" x14ac:dyDescent="0.25">
      <c r="B254" s="329"/>
      <c r="C254" s="335"/>
      <c r="D254" s="330"/>
      <c r="E254" s="333"/>
      <c r="F254" s="334"/>
      <c r="G254" s="39"/>
      <c r="H254" s="320"/>
      <c r="J254" s="199"/>
      <c r="K254"/>
    </row>
    <row r="255" spans="1:11" x14ac:dyDescent="0.25">
      <c r="B255" s="329"/>
      <c r="C255" s="335"/>
      <c r="D255" s="330"/>
      <c r="E255" s="333"/>
      <c r="F255" s="334"/>
      <c r="G255" s="39"/>
      <c r="H255" s="320"/>
      <c r="J255" s="199"/>
      <c r="K255"/>
    </row>
    <row r="256" spans="1:11" x14ac:dyDescent="0.25">
      <c r="A256" s="336"/>
      <c r="B256" s="329"/>
      <c r="C256" s="335"/>
      <c r="D256" s="330"/>
      <c r="E256" s="333"/>
      <c r="F256" s="334"/>
      <c r="G256" s="196"/>
      <c r="H256" s="320"/>
      <c r="J256" s="199"/>
      <c r="K256"/>
    </row>
    <row r="257" spans="1:11" x14ac:dyDescent="0.25">
      <c r="A257" s="161"/>
      <c r="B257" s="329"/>
      <c r="C257" s="335"/>
      <c r="D257" s="330"/>
      <c r="E257" s="333"/>
      <c r="F257" s="334"/>
      <c r="G257" s="337"/>
      <c r="H257" s="320"/>
      <c r="J257" s="199"/>
      <c r="K257"/>
    </row>
    <row r="258" spans="1:11" x14ac:dyDescent="0.25">
      <c r="A258" s="161"/>
      <c r="B258" s="168"/>
      <c r="C258" s="335"/>
      <c r="D258" s="338"/>
      <c r="E258" s="316"/>
      <c r="F258" s="321"/>
      <c r="G258" s="337"/>
      <c r="H258" s="320"/>
      <c r="J258" s="199"/>
      <c r="K258"/>
    </row>
    <row r="259" spans="1:11" x14ac:dyDescent="0.25">
      <c r="A259" s="161"/>
      <c r="B259" s="168"/>
      <c r="C259" s="335"/>
      <c r="D259" s="338"/>
      <c r="E259" s="316"/>
      <c r="F259" s="321"/>
      <c r="G259" s="337"/>
      <c r="H259" s="320"/>
      <c r="J259" s="199"/>
      <c r="K259"/>
    </row>
    <row r="260" spans="1:11" x14ac:dyDescent="0.25">
      <c r="A260" s="161"/>
      <c r="B260" s="168"/>
      <c r="C260" s="335"/>
      <c r="D260" s="338"/>
      <c r="E260" s="316"/>
      <c r="F260" s="321"/>
      <c r="G260" s="337"/>
      <c r="H260" s="320"/>
      <c r="J260" s="199"/>
      <c r="K260"/>
    </row>
    <row r="261" spans="1:11" x14ac:dyDescent="0.25">
      <c r="A261" s="161"/>
      <c r="B261" s="168"/>
      <c r="C261" s="335"/>
      <c r="D261" s="338"/>
      <c r="E261" s="316"/>
      <c r="F261" s="321"/>
      <c r="G261" s="337"/>
      <c r="H261" s="320"/>
      <c r="J261" s="199"/>
      <c r="K261"/>
    </row>
    <row r="262" spans="1:11" x14ac:dyDescent="0.25">
      <c r="A262" s="161"/>
      <c r="B262" s="168"/>
      <c r="C262" s="335"/>
      <c r="D262" s="338"/>
      <c r="E262" s="316"/>
      <c r="F262" s="321"/>
      <c r="G262" s="337"/>
      <c r="H262" s="320"/>
      <c r="J262" s="199"/>
      <c r="K262"/>
    </row>
    <row r="263" spans="1:11" x14ac:dyDescent="0.25">
      <c r="A263" s="161"/>
      <c r="B263" s="168"/>
      <c r="C263" s="335"/>
      <c r="D263" s="338"/>
      <c r="E263" s="316"/>
      <c r="F263" s="321"/>
      <c r="G263" s="337"/>
      <c r="H263" s="320"/>
      <c r="J263" s="199"/>
      <c r="K263"/>
    </row>
    <row r="264" spans="1:11" x14ac:dyDescent="0.25">
      <c r="A264" s="161"/>
      <c r="B264" s="168"/>
      <c r="C264" s="335"/>
      <c r="D264" s="338"/>
      <c r="E264" s="316"/>
      <c r="F264" s="321"/>
      <c r="G264" s="337"/>
      <c r="H264" s="320"/>
      <c r="J264" s="199"/>
      <c r="K264"/>
    </row>
  </sheetData>
  <mergeCells count="2">
    <mergeCell ref="A1:G1"/>
    <mergeCell ref="E227:F227"/>
  </mergeCell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CANALES ENERO 2016</vt:lpstr>
      <vt:lpstr>FOLIOS E N E R O   2016</vt:lpstr>
      <vt:lpstr>CANALES DE FEBRERO 2016</vt:lpstr>
      <vt:lpstr>FOLIOS FEBRERO 2016</vt:lpstr>
      <vt:lpstr>CANALES DE MARZO 2016</vt:lpstr>
      <vt:lpstr>FOLIOS MARZO   2016</vt:lpstr>
      <vt:lpstr>CANALES DE ABRIL 2016</vt:lpstr>
      <vt:lpstr>FOLIOS ABRIL  2016</vt:lpstr>
      <vt:lpstr>Hoja9</vt:lpstr>
      <vt:lpstr>Hoja10</vt:lpstr>
      <vt:lpstr>Hoja11</vt:lpstr>
      <vt:lpstr>Hoja12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dcterms:created xsi:type="dcterms:W3CDTF">2016-01-27T18:16:02Z</dcterms:created>
  <dcterms:modified xsi:type="dcterms:W3CDTF">2016-08-15T15:05:21Z</dcterms:modified>
</cp:coreProperties>
</file>